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ownloads\"/>
    </mc:Choice>
  </mc:AlternateContent>
  <workbookProtection workbookPassword="9597" lockStructure="1"/>
  <bookViews>
    <workbookView xWindow="0" yWindow="0" windowWidth="20490" windowHeight="8445"/>
  </bookViews>
  <sheets>
    <sheet name="tax clculator" sheetId="1" r:id="rId1"/>
    <sheet name="Recommended Books" sheetId="2" r:id="rId2"/>
  </sheets>
  <definedNames>
    <definedName name="Excel_BuiltIn__FilterDatabase_1">'tax clculator'!$D$8:$D$8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1" l="1"/>
  <c r="D7" i="1"/>
  <c r="E76" i="1" l="1"/>
  <c r="AF144" i="1"/>
  <c r="AC144" i="1"/>
  <c r="AE145" i="1"/>
  <c r="AE146" i="1"/>
  <c r="AE147" i="1"/>
  <c r="AE148" i="1"/>
  <c r="AE149" i="1"/>
  <c r="D19" i="1"/>
  <c r="E19" i="1" s="1"/>
  <c r="E77" i="1" s="1"/>
  <c r="AE169" i="1"/>
  <c r="AE168" i="1"/>
  <c r="AE167" i="1"/>
  <c r="AE166" i="1"/>
  <c r="AE165" i="1"/>
  <c r="AF164" i="1"/>
  <c r="AC164" i="1" s="1"/>
  <c r="AE159" i="1"/>
  <c r="AE158" i="1"/>
  <c r="AE157" i="1"/>
  <c r="AE156" i="1"/>
  <c r="AE155" i="1"/>
  <c r="AF154" i="1"/>
  <c r="AC154" i="1" s="1"/>
  <c r="E8" i="1"/>
  <c r="D60" i="1"/>
  <c r="E60" i="1"/>
  <c r="E78" i="1" s="1"/>
  <c r="D61" i="1"/>
  <c r="E61" i="1" s="1"/>
  <c r="D62" i="1"/>
  <c r="E62" i="1" s="1"/>
  <c r="D15" i="1"/>
  <c r="E9" i="1" s="1"/>
  <c r="E18" i="1" s="1"/>
  <c r="E31" i="1" s="1"/>
  <c r="D59" i="1"/>
  <c r="E49" i="1"/>
  <c r="D55" i="1"/>
  <c r="D51" i="1"/>
  <c r="D52" i="1"/>
  <c r="D54" i="1"/>
  <c r="C13" i="1"/>
  <c r="D13" i="1" s="1"/>
  <c r="C14" i="1"/>
  <c r="D14" i="1" s="1"/>
  <c r="D29" i="1"/>
  <c r="D57" i="1"/>
  <c r="D16" i="1"/>
  <c r="D58" i="1"/>
  <c r="E48" i="1"/>
  <c r="D32" i="1"/>
  <c r="E32" i="1"/>
  <c r="D28" i="1"/>
  <c r="D12" i="1"/>
  <c r="D30" i="1"/>
  <c r="D56" i="1"/>
  <c r="D53" i="1"/>
  <c r="AF121" i="1"/>
  <c r="AC121" i="1" s="1"/>
  <c r="AE122" i="1"/>
  <c r="AE123" i="1"/>
  <c r="AF128" i="1"/>
  <c r="AC128" i="1" s="1"/>
  <c r="AE129" i="1"/>
  <c r="AE130" i="1"/>
  <c r="D17" i="1"/>
  <c r="AF135" i="1"/>
  <c r="AC135" i="1"/>
  <c r="AE136" i="1"/>
  <c r="E27" i="1"/>
  <c r="E50" i="1" l="1"/>
  <c r="E63" i="1"/>
  <c r="E66" i="1" s="1"/>
  <c r="E79" i="1"/>
  <c r="AE150" i="1" s="1"/>
  <c r="E80" i="1"/>
  <c r="AE124" i="1"/>
  <c r="AE131" i="1"/>
  <c r="AE137" i="1"/>
  <c r="AF129" i="1"/>
  <c r="AF130" i="1" s="1"/>
  <c r="AC130" i="1" s="1"/>
  <c r="AF122" i="1"/>
  <c r="AF131" i="1"/>
  <c r="AC131" i="1" s="1"/>
  <c r="AF155" i="1" l="1"/>
  <c r="AF165" i="1"/>
  <c r="AE170" i="1"/>
  <c r="AC129" i="1"/>
  <c r="E82" i="1"/>
  <c r="AF145" i="1"/>
  <c r="AF146" i="1" s="1"/>
  <c r="AF136" i="1"/>
  <c r="AE160" i="1"/>
  <c r="AF123" i="1"/>
  <c r="AC122" i="1"/>
  <c r="AC132" i="1"/>
  <c r="AC155" i="1"/>
  <c r="AF156" i="1"/>
  <c r="AF166" i="1"/>
  <c r="AC165" i="1"/>
  <c r="AC145" i="1" l="1"/>
  <c r="AF137" i="1"/>
  <c r="AC137" i="1" s="1"/>
  <c r="AC138" i="1" s="1"/>
  <c r="AC136" i="1"/>
  <c r="AF124" i="1"/>
  <c r="AC124" i="1" s="1"/>
  <c r="AC125" i="1" s="1"/>
  <c r="E65" i="1" s="1"/>
  <c r="AC123" i="1"/>
  <c r="AF147" i="1"/>
  <c r="AC146" i="1"/>
  <c r="AC166" i="1"/>
  <c r="AF167" i="1"/>
  <c r="AF157" i="1"/>
  <c r="AC156" i="1"/>
  <c r="E67" i="1" l="1"/>
  <c r="E68" i="1" s="1"/>
  <c r="AF168" i="1"/>
  <c r="AC167" i="1"/>
  <c r="AF158" i="1"/>
  <c r="AC157" i="1"/>
  <c r="AC147" i="1"/>
  <c r="AF148" i="1"/>
  <c r="E70" i="1" l="1"/>
  <c r="E71" i="1"/>
  <c r="AC148" i="1"/>
  <c r="AF149" i="1"/>
  <c r="AC158" i="1"/>
  <c r="AF159" i="1"/>
  <c r="AC168" i="1"/>
  <c r="AF169" i="1"/>
  <c r="AF170" i="1" l="1"/>
  <c r="AC170" i="1" s="1"/>
  <c r="AC169" i="1"/>
  <c r="AC159" i="1"/>
  <c r="AF160" i="1"/>
  <c r="AC160" i="1" s="1"/>
  <c r="AC149" i="1"/>
  <c r="AF150" i="1"/>
  <c r="AC150" i="1" s="1"/>
  <c r="AC151" i="1" l="1"/>
  <c r="E81" i="1" s="1"/>
  <c r="AC171" i="1"/>
  <c r="AC161" i="1"/>
  <c r="E83" i="1" l="1"/>
  <c r="E84" i="1" s="1"/>
  <c r="E86" i="1" s="1"/>
</calcChain>
</file>

<file path=xl/comments1.xml><?xml version="1.0" encoding="utf-8"?>
<comments xmlns="http://schemas.openxmlformats.org/spreadsheetml/2006/main">
  <authors>
    <author>akuma68</author>
    <author>Amit Kumar</author>
  </authors>
  <commentList>
    <comment ref="D6" authorId="0" shapeId="0">
      <text>
        <r>
          <rPr>
            <sz val="11"/>
            <color rgb="FF000000"/>
            <rFont val="Calibri"/>
            <family val="2"/>
          </rPr>
          <t>akuma68:</t>
        </r>
        <r>
          <rPr>
            <b/>
            <sz val="8"/>
            <color rgb="FF000000"/>
            <rFont val="Tahoma"/>
            <family val="2"/>
          </rPr>
          <t xml:space="preserve">
</t>
        </r>
        <r>
          <rPr>
            <b/>
            <sz val="8"/>
            <color rgb="FF000000"/>
            <rFont val="Tahoma"/>
            <family val="2"/>
          </rPr>
          <t>Enter DOB in Day-MON-YY format. For e.g 07-OCT-81</t>
        </r>
      </text>
    </comment>
    <comment ref="C8" authorId="0" shapeId="0">
      <text>
        <r>
          <rPr>
            <b/>
            <sz val="8"/>
            <color indexed="81"/>
            <rFont val="Tahoma"/>
            <family val="2"/>
          </rPr>
          <t>akuma68:</t>
        </r>
        <r>
          <rPr>
            <sz val="8"/>
            <color indexed="81"/>
            <rFont val="Tahoma"/>
            <family val="2"/>
          </rPr>
          <t xml:space="preserve">
Total Annual Income</t>
        </r>
      </text>
    </comment>
    <comment ref="D10" authorId="0" shapeId="0">
      <text>
        <r>
          <rPr>
            <sz val="11"/>
            <color indexed="8"/>
            <rFont val="Calibri"/>
            <family val="2"/>
          </rPr>
          <t>akuma68:</t>
        </r>
        <r>
          <rPr>
            <b/>
            <sz val="8"/>
            <color indexed="81"/>
            <rFont val="Tahoma"/>
            <family val="2"/>
          </rPr>
          <t xml:space="preserve">
Least of Below 3 criteria</t>
        </r>
      </text>
    </comment>
    <comment ref="C12" authorId="0" shapeId="0">
      <text>
        <r>
          <rPr>
            <b/>
            <sz val="8"/>
            <color indexed="81"/>
            <rFont val="Tahoma"/>
            <family val="2"/>
          </rPr>
          <t>akuma68:</t>
        </r>
        <r>
          <rPr>
            <sz val="8"/>
            <color indexed="81"/>
            <rFont val="Tahoma"/>
            <family val="2"/>
          </rPr>
          <t xml:space="preserve">
Annual Basic Salary</t>
        </r>
      </text>
    </comment>
    <comment ref="D12" authorId="0" shapeId="0">
      <text>
        <r>
          <rPr>
            <sz val="11"/>
            <color indexed="8"/>
            <rFont val="Calibri"/>
            <family val="2"/>
          </rPr>
          <t>akuma68:</t>
        </r>
        <r>
          <rPr>
            <b/>
            <sz val="8"/>
            <color indexed="81"/>
            <rFont val="Tahoma"/>
            <family val="2"/>
          </rPr>
          <t xml:space="preserve">
40% of (basic+DA) for Non Metro &amp; 50% for Metro</t>
        </r>
      </text>
    </comment>
    <comment ref="C13" authorId="0" shapeId="0">
      <text>
        <r>
          <rPr>
            <b/>
            <sz val="8"/>
            <color indexed="81"/>
            <rFont val="Tahoma"/>
            <family val="2"/>
          </rPr>
          <t>akuma68:</t>
        </r>
        <r>
          <rPr>
            <sz val="8"/>
            <color indexed="81"/>
            <rFont val="Tahoma"/>
            <family val="2"/>
          </rPr>
          <t xml:space="preserve">
Annual Rent Paid</t>
        </r>
      </text>
    </comment>
    <comment ref="D13" authorId="0" shapeId="0">
      <text>
        <r>
          <rPr>
            <sz val="11"/>
            <color indexed="8"/>
            <rFont val="Calibri"/>
            <family val="2"/>
          </rPr>
          <t>akuma68:</t>
        </r>
        <r>
          <rPr>
            <b/>
            <sz val="8"/>
            <color indexed="81"/>
            <rFont val="Tahoma"/>
            <family val="2"/>
          </rPr>
          <t xml:space="preserve">
Rent Paid - 10% of Basic</t>
        </r>
      </text>
    </comment>
    <comment ref="C14" authorId="0" shapeId="0">
      <text>
        <r>
          <rPr>
            <b/>
            <sz val="8"/>
            <color indexed="81"/>
            <rFont val="Tahoma"/>
            <family val="2"/>
          </rPr>
          <t>akuma68:</t>
        </r>
        <r>
          <rPr>
            <sz val="8"/>
            <color indexed="81"/>
            <rFont val="Tahoma"/>
            <family val="2"/>
          </rPr>
          <t xml:space="preserve">
 Annual HRA received</t>
        </r>
      </text>
    </comment>
    <comment ref="C28" authorId="0" shapeId="0">
      <text>
        <r>
          <rPr>
            <sz val="11"/>
            <color indexed="8"/>
            <rFont val="Calibri"/>
            <family val="2"/>
          </rPr>
          <t>akuma68:</t>
        </r>
        <r>
          <rPr>
            <b/>
            <sz val="8"/>
            <color indexed="81"/>
            <rFont val="Tahoma"/>
            <family val="2"/>
          </rPr>
          <t xml:space="preserve">
Budget 2017 has capped interest exemption to Rs 2 lakh irrespctive of its rented or self occupied</t>
        </r>
      </text>
    </comment>
    <comment ref="C30" authorId="0" shapeId="0">
      <text>
        <r>
          <rPr>
            <b/>
            <sz val="8"/>
            <color indexed="81"/>
            <rFont val="Tahoma"/>
            <family val="2"/>
          </rPr>
          <t>akuma68:</t>
        </r>
        <r>
          <rPr>
            <sz val="8"/>
            <color indexed="81"/>
            <rFont val="Tahoma"/>
            <family val="2"/>
          </rPr>
          <t xml:space="preserve">
Deduction up to Rs 30,000 is allowed on the interest payment for loan taken for Home Improvement</t>
        </r>
      </text>
    </comment>
    <comment ref="C44" authorId="0" shapeId="0">
      <text>
        <r>
          <rPr>
            <b/>
            <sz val="8"/>
            <color indexed="81"/>
            <rFont val="Tahoma"/>
            <family val="2"/>
          </rPr>
          <t>akuma68:</t>
        </r>
        <r>
          <rPr>
            <sz val="8"/>
            <color indexed="81"/>
            <rFont val="Tahoma"/>
            <family val="2"/>
          </rPr>
          <t xml:space="preserve">
50% of invested amount is eligible for Tax Deduction</t>
        </r>
      </text>
    </comment>
    <comment ref="C49" authorId="0" shapeId="0">
      <text>
        <r>
          <rPr>
            <b/>
            <sz val="8"/>
            <color indexed="81"/>
            <rFont val="Tahoma"/>
            <family val="2"/>
          </rPr>
          <t>akuma68:</t>
        </r>
        <r>
          <rPr>
            <sz val="8"/>
            <color indexed="81"/>
            <rFont val="Tahoma"/>
            <family val="2"/>
          </rPr>
          <t xml:space="preserve">
50% of invested amount is eligible for Tax Deduction</t>
        </r>
      </text>
    </comment>
    <comment ref="C51" authorId="0" shapeId="0">
      <text>
        <r>
          <rPr>
            <sz val="11"/>
            <color indexed="8"/>
            <rFont val="Calibri"/>
            <family val="2"/>
          </rPr>
          <t>akuma68:</t>
        </r>
        <r>
          <rPr>
            <b/>
            <sz val="8"/>
            <color indexed="81"/>
            <rFont val="Tahoma"/>
            <family val="2"/>
          </rPr>
          <t xml:space="preserve">
Self here includes spouse &amp; children</t>
        </r>
      </text>
    </comment>
    <comment ref="C54" authorId="0" shapeId="0">
      <text>
        <r>
          <rPr>
            <b/>
            <sz val="8"/>
            <color indexed="81"/>
            <rFont val="Tahoma"/>
            <family val="2"/>
          </rPr>
          <t>akuma68:</t>
        </r>
        <r>
          <rPr>
            <sz val="8"/>
            <color indexed="81"/>
            <rFont val="Tahoma"/>
            <family val="2"/>
          </rPr>
          <t xml:space="preserve">
Deduction in respect of maintenance including medical treatment of dependent who is a person with disability. Maximum deduction Rs. 125,000/- in case of severe disability (more than 80%) and Rs. 75,000/- in other cases.</t>
        </r>
      </text>
    </comment>
    <comment ref="C55" authorId="0" shapeId="0">
      <text>
        <r>
          <rPr>
            <b/>
            <sz val="8"/>
            <color indexed="81"/>
            <rFont val="Tahoma"/>
            <family val="2"/>
          </rPr>
          <t>akuma68:</t>
        </r>
        <r>
          <rPr>
            <sz val="8"/>
            <color indexed="81"/>
            <rFont val="Tahoma"/>
            <family val="2"/>
          </rPr>
          <t xml:space="preserve">
For senior citizens the deduction amount is up to Rs 1,00,000;  while for all others its Rs 40,000
</t>
        </r>
      </text>
    </comment>
    <comment ref="C57" authorId="0" shapeId="0">
      <text>
        <r>
          <rPr>
            <b/>
            <sz val="8"/>
            <color indexed="81"/>
            <rFont val="Tahoma"/>
            <family val="2"/>
          </rPr>
          <t>akuma68:</t>
        </r>
        <r>
          <rPr>
            <sz val="8"/>
            <color indexed="81"/>
            <rFont val="Tahoma"/>
            <family val="2"/>
          </rPr>
          <t xml:space="preserve">
For paying rent in case you do not receive HRA</t>
        </r>
      </text>
    </comment>
    <comment ref="C58" authorId="0" shapeId="0">
      <text>
        <r>
          <rPr>
            <b/>
            <sz val="8"/>
            <color indexed="81"/>
            <rFont val="Tahoma"/>
            <family val="2"/>
          </rPr>
          <t>akuma68:</t>
        </r>
        <r>
          <rPr>
            <sz val="8"/>
            <color indexed="81"/>
            <rFont val="Tahoma"/>
            <family val="2"/>
          </rPr>
          <t xml:space="preserve">
Deduction of Rs. 75,000 (Rs 1,25,000 in case of severe disability) to an individual who suffers from physical disability.</t>
        </r>
      </text>
    </comment>
    <comment ref="D60" authorId="1" shapeId="0">
      <text>
        <r>
          <rPr>
            <b/>
            <sz val="9"/>
            <color indexed="81"/>
            <rFont val="Tahoma"/>
            <family val="2"/>
          </rPr>
          <t>Amit Kumar:</t>
        </r>
        <r>
          <rPr>
            <sz val="9"/>
            <color indexed="81"/>
            <rFont val="Tahoma"/>
            <family val="2"/>
          </rPr>
          <t xml:space="preserve">
10% of Basic + DA is exempted from income tax</t>
        </r>
      </text>
    </comment>
  </commentList>
</comments>
</file>

<file path=xl/sharedStrings.xml><?xml version="1.0" encoding="utf-8"?>
<sst xmlns="http://schemas.openxmlformats.org/spreadsheetml/2006/main" count="168" uniqueCount="119">
  <si>
    <t>Income Tax for General</t>
  </si>
  <si>
    <t>Tax</t>
  </si>
  <si>
    <t>Tax Slabs</t>
  </si>
  <si>
    <t>Incremental</t>
  </si>
  <si>
    <t>Taxable Inc</t>
  </si>
  <si>
    <t>Tax Bracket</t>
  </si>
  <si>
    <t>Birth date</t>
  </si>
  <si>
    <t>Age</t>
  </si>
  <si>
    <t>Gross Annual Income/Salary (with all allowances)</t>
  </si>
  <si>
    <t>500001 - 1000000</t>
  </si>
  <si>
    <t>Less: Allowances exempt u/s 10(for Service Period)</t>
  </si>
  <si>
    <t>500001 +</t>
  </si>
  <si>
    <t>Total Tax</t>
  </si>
  <si>
    <t>Income Tax for Senior Citizen</t>
  </si>
  <si>
    <t>0 -250000</t>
  </si>
  <si>
    <t>250001 - 500000</t>
  </si>
  <si>
    <t>Income under the head salaries</t>
  </si>
  <si>
    <t>Add: Any other income from other sources</t>
  </si>
  <si>
    <t>Income Tax for very Senior Citizen</t>
  </si>
  <si>
    <t>0 - 500000</t>
  </si>
  <si>
    <t>1000001 +</t>
  </si>
  <si>
    <t>Gross Total Income</t>
  </si>
  <si>
    <t>Less: Deduction under chapter VI A</t>
  </si>
  <si>
    <t>Total Income</t>
  </si>
  <si>
    <t>Total Tax Payable</t>
  </si>
  <si>
    <t>Net Tax Payable</t>
  </si>
  <si>
    <t>Tax to Total Income Ratio</t>
  </si>
  <si>
    <t>(I) H.R.A. exemption</t>
  </si>
  <si>
    <t>City of Residence</t>
  </si>
  <si>
    <t>Basic Salary (Basic+DA)</t>
  </si>
  <si>
    <t>Rent Paid</t>
  </si>
  <si>
    <t>H.R.A received</t>
  </si>
  <si>
    <t>(iii) Any Other Exempted Receipts/ allowances</t>
  </si>
  <si>
    <t>(iv) Professional Tax</t>
  </si>
  <si>
    <t>1. Interest received from following Investments</t>
  </si>
  <si>
    <t>a. Bank ( Saving /FD /Rec )</t>
  </si>
  <si>
    <t>b. N.S.C.(accrued/ Recd )</t>
  </si>
  <si>
    <t>d. Post Office Recring Deposit (5 yrs.)</t>
  </si>
  <si>
    <t>2. Any Other Income</t>
  </si>
  <si>
    <t>3. Any Other Income</t>
  </si>
  <si>
    <t>c. Post Ofice M.I.S (6 yrs.)</t>
  </si>
  <si>
    <t>Less: Deduction under RGESS Sec 80CCG (Max Rs. 50,000/-)</t>
  </si>
  <si>
    <r>
      <rPr>
        <b/>
        <sz val="10"/>
        <rFont val="Arial"/>
        <family val="2"/>
      </rPr>
      <t>Terms of Usage:</t>
    </r>
    <r>
      <rPr>
        <sz val="10"/>
        <rFont val="Arial"/>
        <family val="2"/>
      </rPr>
      <t xml:space="preserve"> I encourage you to share this Income Tax Calculator for benefit of your friends and family. The usage is restricted to non commercial use only.</t>
    </r>
  </si>
  <si>
    <r>
      <rPr>
        <b/>
        <sz val="10"/>
        <rFont val="Arial"/>
        <family val="2"/>
      </rPr>
      <t>Disclaimer:</t>
    </r>
    <r>
      <rPr>
        <sz val="10"/>
        <rFont val="Arial"/>
        <family val="2"/>
      </rPr>
      <t xml:space="preserve"> All care has been taken to keep the information upto date and correct and is for educational purpose only. You are encouraged to consult your Tax Advisor before taking any decesion based on this calculator.</t>
    </r>
  </si>
  <si>
    <r>
      <t xml:space="preserve">In case of any queries or doubts please mail at - </t>
    </r>
    <r>
      <rPr>
        <b/>
        <sz val="10"/>
        <rFont val="Arial"/>
        <family val="2"/>
      </rPr>
      <t>apnaplan.com@gmail.com</t>
    </r>
  </si>
  <si>
    <t>Name</t>
  </si>
  <si>
    <t>PAN Number</t>
  </si>
  <si>
    <t>AXXXXXXXX</t>
  </si>
  <si>
    <t>Interest paid on Home Improvement Loan (max 30,000)</t>
  </si>
  <si>
    <t>Metro</t>
  </si>
  <si>
    <t>Non-Metro</t>
  </si>
  <si>
    <t>A. EPF &amp; VPF Contribution</t>
  </si>
  <si>
    <t>B. Public Provident Fund (PPF)</t>
  </si>
  <si>
    <t>C. Senior Citizen’s Saving Scheme (SCSS)</t>
  </si>
  <si>
    <t>D. N.S.C (Investment + accrued Interest before Maturity Year)</t>
  </si>
  <si>
    <t>E. Tax Saving Fixed Deposit (5 Years and above)</t>
  </si>
  <si>
    <t>F. Tax Savings Bonds</t>
  </si>
  <si>
    <t>G. E.L.S.S (Tax Saving Mutual Fund)</t>
  </si>
  <si>
    <t>H. Life Insurance Premiums</t>
  </si>
  <si>
    <t>I. New Pension Scheme (NPS) (u/s 80CCC)</t>
  </si>
  <si>
    <t>J. Pension Plan from Insurance Companies/Mutual Funds (u/s 80CCC)</t>
  </si>
  <si>
    <t>L. Housing. Loan (Principal Repayment)</t>
  </si>
  <si>
    <t>A. 80 D Medical Insurance premiums (for Self )</t>
  </si>
  <si>
    <t>B. 80 D Medical Insurance premiums (for Parents)</t>
  </si>
  <si>
    <t>C. 80 E Int Paid on Education Loan</t>
  </si>
  <si>
    <t>D. 80 DD Medical Treatment of handicapped Dependent</t>
  </si>
  <si>
    <t>E. 80DDB Expenditure on Selected Medical Treatment for self/ dependent</t>
  </si>
  <si>
    <t>F. 80G, 80GGA, 80GGC Donation to approved funds</t>
  </si>
  <si>
    <t>H. 80U For Physically Disable Assesse</t>
  </si>
  <si>
    <t>0 -300000</t>
  </si>
  <si>
    <t>300001 - 500000</t>
  </si>
  <si>
    <t>Less: Deduction under Sec 80C (Max Rs.1,50,000/-)</t>
  </si>
  <si>
    <t>Less: Exemption on Home Loan Interest (Sec 24)</t>
  </si>
  <si>
    <t>Less: Additional Deduction under Sec 80CCD NPS (Max Rs 50,000/-)</t>
  </si>
  <si>
    <t xml:space="preserve">M. Sukanya Samriddhi Account </t>
  </si>
  <si>
    <t>N. Stamp Duty &amp; Registration Charges</t>
  </si>
  <si>
    <t>O. Tuition fees for 2 children</t>
  </si>
  <si>
    <t>XXXXXXXXX</t>
  </si>
  <si>
    <t>K. 80 CCD Central Govt. Employees Pension Plan (u/s 80CCD)</t>
  </si>
  <si>
    <r>
      <t xml:space="preserve">Additional tax exemption for First Time Home Buyers </t>
    </r>
    <r>
      <rPr>
        <b/>
        <i/>
        <sz val="8"/>
        <rFont val="Arial"/>
        <family val="2"/>
      </rPr>
      <t>(Budget 2016)</t>
    </r>
  </si>
  <si>
    <t>Advance Tax Paid</t>
  </si>
  <si>
    <t>Tax Remianing to be Paid</t>
  </si>
  <si>
    <r>
      <t xml:space="preserve">G. 80GG For Rent in case of NO HRA Component </t>
    </r>
    <r>
      <rPr>
        <i/>
        <sz val="8"/>
        <rFont val="Arial"/>
        <family val="2"/>
      </rPr>
      <t>(Budget 2016)</t>
    </r>
  </si>
  <si>
    <t>Loss from house property (Section 24)</t>
  </si>
  <si>
    <t>Add; Edn Cess + Health Cess @ 4%</t>
  </si>
  <si>
    <r>
      <t xml:space="preserve">I. 80TTA (Rs 50,000 for Senior Citizens &amp; Rs 10,000 for others) </t>
    </r>
    <r>
      <rPr>
        <b/>
        <sz val="8"/>
        <rFont val="Arial"/>
        <family val="2"/>
      </rPr>
      <t>(Budget 2018)</t>
    </r>
  </si>
  <si>
    <r>
      <t xml:space="preserve">Tax Rebate of Rs. 12,500 (For Income of less than 5 lakhs) </t>
    </r>
    <r>
      <rPr>
        <b/>
        <i/>
        <sz val="8"/>
        <rFont val="Arial"/>
        <family val="2"/>
      </rPr>
      <t>(Budget 2019)</t>
    </r>
  </si>
  <si>
    <r>
      <t xml:space="preserve">(II) Standard Deduction for Salaried &amp; Pensioner (Rs 50,000) </t>
    </r>
    <r>
      <rPr>
        <sz val="10"/>
        <color rgb="FFFF0000"/>
        <rFont val="Arial"/>
        <family val="2"/>
      </rPr>
      <t>Budget 2019</t>
    </r>
  </si>
  <si>
    <t>Less: Deduction under Sec 80CCD(2) NPS (Employer Contribution)</t>
  </si>
  <si>
    <t>Less: Deduction under Sec 80EEA (Interest on Home Loan for Affordable Home) (Budget 2019)</t>
  </si>
  <si>
    <t>Less: Deduction under Sec 80EEA (Interest on Auto Loan for Electronic Vehicle) (Budget 2019)</t>
  </si>
  <si>
    <t>0 - 2.5</t>
  </si>
  <si>
    <t>2.5 - 5</t>
  </si>
  <si>
    <t>5 - 7.5</t>
  </si>
  <si>
    <t>7.5 - 10</t>
  </si>
  <si>
    <t>10 - 12.5</t>
  </si>
  <si>
    <t>12.5 - 15</t>
  </si>
  <si>
    <t>15+</t>
  </si>
  <si>
    <t>0 - 3</t>
  </si>
  <si>
    <t>3 - 5</t>
  </si>
  <si>
    <t>Income Tax for Senior Citizens</t>
  </si>
  <si>
    <t>Income Tax for Super Senior Citizens</t>
  </si>
  <si>
    <t>Calculating Income Tax with  Lower Tax Slab under new Regim</t>
  </si>
  <si>
    <t>Income from Other Sources</t>
  </si>
  <si>
    <t>NAYAGARH AUTONOMOUS COLLEGE,NAYAGARH</t>
  </si>
  <si>
    <r>
      <t xml:space="preserve">Tax Surcharge </t>
    </r>
    <r>
      <rPr>
        <b/>
        <sz val="6"/>
        <rFont val="Arial"/>
        <family val="2"/>
      </rPr>
      <t>@ 10%/15%/25%/37% (Income more than 50 Lakhs/1 cr/2 cr/5 cr respectively)</t>
    </r>
    <r>
      <rPr>
        <b/>
        <sz val="11"/>
        <rFont val="Arial"/>
        <family val="2"/>
      </rPr>
      <t xml:space="preserve"> </t>
    </r>
  </si>
  <si>
    <t>LIST OF  DOCUMENTS.</t>
  </si>
  <si>
    <t>SIGNATURE</t>
  </si>
  <si>
    <t>3.0 - 7</t>
  </si>
  <si>
    <t>7 - 10.0</t>
  </si>
  <si>
    <t>10 - 12.0</t>
  </si>
  <si>
    <t>12.0 - 15</t>
  </si>
  <si>
    <t xml:space="preserve">Tax Rebate of Rs. 25,000 (For Income of less than 7 lakhs) </t>
  </si>
  <si>
    <r>
      <t xml:space="preserve">Tax Surcharge @ </t>
    </r>
    <r>
      <rPr>
        <b/>
        <sz val="8"/>
        <rFont val="Arial"/>
        <family val="2"/>
      </rPr>
      <t xml:space="preserve">10%/15%/25%/37% (Income more than 50 Lakhs/1 cr/2 cr/5 cr respectively) </t>
    </r>
  </si>
  <si>
    <t xml:space="preserve">     </t>
  </si>
  <si>
    <t>Tax Payable</t>
  </si>
  <si>
    <r>
      <t xml:space="preserve">(II) Standard Deduction for Salaried &amp; Pensioner (Rs 75,000) </t>
    </r>
    <r>
      <rPr>
        <sz val="10"/>
        <color rgb="FFFF0000"/>
        <rFont val="Arial"/>
        <family val="2"/>
      </rPr>
      <t>Budget 2014</t>
    </r>
  </si>
  <si>
    <t>Tentative Calculation of Income and Deductions for FY 2024-25 (AY 2025-26)</t>
  </si>
  <si>
    <t xml:space="preserve">Tax Remaining to be Paid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</si>
</sst>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 ;&quot; (&quot;#,##0\);&quot; -&quot;#\ ;@\ "/>
    <numFmt numFmtId="166" formatCode="_(* #,##0_);_(* \(#,##0\);_(* &quot;-&quot;??_);_(@_)"/>
  </numFmts>
  <fonts count="36" x14ac:knownFonts="1">
    <font>
      <sz val="10"/>
      <name val="Arial"/>
      <family val="2"/>
    </font>
    <font>
      <sz val="11"/>
      <color theme="1"/>
      <name val="Calibri"/>
      <family val="2"/>
      <scheme val="minor"/>
    </font>
    <font>
      <b/>
      <sz val="16"/>
      <name val="Arial"/>
      <family val="2"/>
    </font>
    <font>
      <sz val="16"/>
      <name val="Arial"/>
      <family val="2"/>
    </font>
    <font>
      <sz val="10"/>
      <name val="Calibri"/>
      <family val="2"/>
    </font>
    <font>
      <b/>
      <sz val="10"/>
      <name val="Arial"/>
      <family val="2"/>
    </font>
    <font>
      <b/>
      <sz val="11"/>
      <name val="Arial"/>
      <family val="2"/>
    </font>
    <font>
      <sz val="11"/>
      <color indexed="62"/>
      <name val="Calibri"/>
      <family val="2"/>
    </font>
    <font>
      <sz val="10"/>
      <color indexed="9"/>
      <name val="Calibri"/>
      <family val="2"/>
    </font>
    <font>
      <b/>
      <sz val="11"/>
      <color indexed="63"/>
      <name val="Calibri"/>
      <family val="2"/>
    </font>
    <font>
      <sz val="8"/>
      <color indexed="81"/>
      <name val="Tahoma"/>
      <family val="2"/>
    </font>
    <font>
      <b/>
      <sz val="8"/>
      <color indexed="81"/>
      <name val="Tahoma"/>
      <family val="2"/>
    </font>
    <font>
      <sz val="11"/>
      <color indexed="8"/>
      <name val="Calibri"/>
      <family val="2"/>
    </font>
    <font>
      <b/>
      <sz val="14"/>
      <color indexed="20"/>
      <name val="Calibri"/>
      <family val="2"/>
    </font>
    <font>
      <b/>
      <sz val="12"/>
      <color indexed="17"/>
      <name val="Calibri"/>
      <family val="2"/>
    </font>
    <font>
      <b/>
      <sz val="12"/>
      <color indexed="58"/>
      <name val="Calibri"/>
      <family val="2"/>
    </font>
    <font>
      <b/>
      <sz val="11"/>
      <color indexed="62"/>
      <name val="Calibri"/>
      <family val="2"/>
    </font>
    <font>
      <sz val="11"/>
      <name val="Arial"/>
      <family val="2"/>
    </font>
    <font>
      <sz val="14"/>
      <color rgb="FFFFFFFF"/>
      <name val="Gill Sans MT"/>
      <family val="2"/>
    </font>
    <font>
      <sz val="10"/>
      <name val="Arial"/>
      <family val="2"/>
    </font>
    <font>
      <b/>
      <i/>
      <sz val="8"/>
      <name val="Arial"/>
      <family val="2"/>
    </font>
    <font>
      <i/>
      <sz val="8"/>
      <name val="Arial"/>
      <family val="2"/>
    </font>
    <font>
      <b/>
      <sz val="14"/>
      <color theme="9" tint="-0.499984740745262"/>
      <name val="Calibri"/>
      <family val="2"/>
    </font>
    <font>
      <sz val="10"/>
      <color rgb="FFFF0000"/>
      <name val="Arial"/>
      <family val="2"/>
    </font>
    <font>
      <b/>
      <sz val="8"/>
      <name val="Arial"/>
      <family val="2"/>
    </font>
    <font>
      <sz val="9"/>
      <color indexed="81"/>
      <name val="Tahoma"/>
      <family val="2"/>
    </font>
    <font>
      <b/>
      <sz val="9"/>
      <color indexed="81"/>
      <name val="Tahoma"/>
      <family val="2"/>
    </font>
    <font>
      <b/>
      <sz val="12"/>
      <name val="Arial"/>
      <family val="2"/>
    </font>
    <font>
      <sz val="11"/>
      <color rgb="FF000000"/>
      <name val="Calibri"/>
      <family val="2"/>
    </font>
    <font>
      <b/>
      <sz val="8"/>
      <color rgb="FF000000"/>
      <name val="Tahoma"/>
      <family val="2"/>
    </font>
    <font>
      <b/>
      <sz val="11"/>
      <color theme="1"/>
      <name val="Calibri"/>
      <family val="2"/>
      <scheme val="minor"/>
    </font>
    <font>
      <b/>
      <sz val="6"/>
      <name val="Arial"/>
      <family val="2"/>
    </font>
    <font>
      <u/>
      <sz val="14"/>
      <color rgb="FF002060"/>
      <name val="Arial"/>
      <family val="2"/>
    </font>
    <font>
      <b/>
      <i/>
      <sz val="10"/>
      <name val="Arial"/>
      <family val="2"/>
    </font>
    <font>
      <u/>
      <sz val="11"/>
      <color rgb="FF002060"/>
      <name val="Arial"/>
      <family val="2"/>
    </font>
    <font>
      <b/>
      <sz val="18"/>
      <color rgb="FF7030A0"/>
      <name val="Calibri"/>
      <family val="2"/>
      <scheme val="minor"/>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54"/>
        <bgColor indexed="64"/>
      </patternFill>
    </fill>
    <fill>
      <patternFill patternType="solid">
        <fgColor indexed="47"/>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59999389629810485"/>
        <bgColor indexed="65"/>
      </patternFill>
    </fill>
    <fill>
      <patternFill patternType="solid">
        <fgColor theme="8"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rgb="FF00B0F0"/>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56"/>
      </left>
      <right style="thin">
        <color indexed="63"/>
      </right>
      <top style="thin">
        <color indexed="63"/>
      </top>
      <bottom style="thin">
        <color indexed="63"/>
      </bottom>
      <diagonal/>
    </border>
    <border>
      <left/>
      <right/>
      <top/>
      <bottom style="thin">
        <color indexed="23"/>
      </bottom>
      <diagonal/>
    </border>
    <border>
      <left style="medium">
        <color indexed="64"/>
      </left>
      <right/>
      <top/>
      <bottom/>
      <diagonal/>
    </border>
    <border>
      <left style="double">
        <color indexed="63"/>
      </left>
      <right style="medium">
        <color indexed="64"/>
      </right>
      <top style="double">
        <color indexed="63"/>
      </top>
      <bottom style="double">
        <color indexed="63"/>
      </bottom>
      <diagonal/>
    </border>
    <border>
      <left/>
      <right/>
      <top/>
      <bottom style="thin">
        <color indexed="56"/>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diagonal/>
    </border>
    <border>
      <left style="double">
        <color indexed="63"/>
      </left>
      <right style="medium">
        <color indexed="64"/>
      </right>
      <top/>
      <bottom style="double">
        <color indexed="63"/>
      </bottom>
      <diagonal/>
    </border>
    <border>
      <left style="thin">
        <color indexed="63"/>
      </left>
      <right style="medium">
        <color indexed="64"/>
      </right>
      <top style="thin">
        <color indexed="63"/>
      </top>
      <bottom style="thin">
        <color indexed="63"/>
      </bottom>
      <diagonal/>
    </border>
    <border>
      <left style="medium">
        <color indexed="64"/>
      </left>
      <right/>
      <top/>
      <bottom style="thin">
        <color indexed="56"/>
      </bottom>
      <diagonal/>
    </border>
    <border>
      <left style="double">
        <color indexed="63"/>
      </left>
      <right style="medium">
        <color indexed="64"/>
      </right>
      <top style="double">
        <color indexed="63"/>
      </top>
      <bottom style="thin">
        <color indexed="56"/>
      </bottom>
      <diagonal/>
    </border>
    <border>
      <left style="medium">
        <color indexed="64"/>
      </left>
      <right/>
      <top/>
      <bottom style="medium">
        <color indexed="64"/>
      </bottom>
      <diagonal/>
    </border>
    <border>
      <left/>
      <right/>
      <top/>
      <bottom style="medium">
        <color indexed="64"/>
      </bottom>
      <diagonal/>
    </border>
    <border>
      <left style="double">
        <color indexed="63"/>
      </left>
      <right style="medium">
        <color indexed="64"/>
      </right>
      <top style="double">
        <color indexed="63"/>
      </top>
      <bottom style="medium">
        <color indexed="64"/>
      </bottom>
      <diagonal/>
    </border>
    <border>
      <left style="thin">
        <color indexed="56"/>
      </left>
      <right style="thin">
        <color indexed="23"/>
      </right>
      <top style="thin">
        <color indexed="23"/>
      </top>
      <bottom style="thin">
        <color indexed="23"/>
      </bottom>
      <diagonal/>
    </border>
    <border>
      <left style="thin">
        <color indexed="23"/>
      </left>
      <right style="thin">
        <color indexed="23"/>
      </right>
      <top style="thin">
        <color indexed="56"/>
      </top>
      <bottom style="thin">
        <color indexed="23"/>
      </bottom>
      <diagonal/>
    </border>
    <border>
      <left/>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top style="medium">
        <color indexed="64"/>
      </top>
      <bottom style="thin">
        <color indexed="56"/>
      </bottom>
      <diagonal/>
    </border>
    <border>
      <left/>
      <right/>
      <top style="medium">
        <color indexed="64"/>
      </top>
      <bottom style="thin">
        <color indexed="56"/>
      </bottom>
      <diagonal/>
    </border>
    <border>
      <left/>
      <right style="medium">
        <color indexed="64"/>
      </right>
      <top style="medium">
        <color indexed="64"/>
      </top>
      <bottom style="thin">
        <color indexed="56"/>
      </bottom>
      <diagonal/>
    </border>
    <border>
      <left style="thin">
        <color indexed="23"/>
      </left>
      <right/>
      <top style="thin">
        <color indexed="56"/>
      </top>
      <bottom style="thin">
        <color indexed="23"/>
      </bottom>
      <diagonal/>
    </border>
    <border>
      <left/>
      <right/>
      <top style="thin">
        <color indexed="56"/>
      </top>
      <bottom style="thin">
        <color indexed="23"/>
      </bottom>
      <diagonal/>
    </border>
    <border>
      <left/>
      <right style="medium">
        <color indexed="64"/>
      </right>
      <top style="thin">
        <color indexed="56"/>
      </top>
      <bottom style="thin">
        <color indexed="23"/>
      </bottom>
      <diagonal/>
    </border>
    <border>
      <left style="double">
        <color indexed="63"/>
      </left>
      <right style="medium">
        <color indexed="64"/>
      </right>
      <top style="double">
        <color indexed="63"/>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double">
        <color indexed="63"/>
      </right>
      <top/>
      <bottom style="thin">
        <color indexed="64"/>
      </bottom>
      <diagonal/>
    </border>
  </borders>
  <cellStyleXfs count="3">
    <xf numFmtId="0" fontId="0" fillId="0" borderId="0"/>
    <xf numFmtId="164" fontId="19" fillId="0" borderId="0" applyFont="0" applyFill="0" applyBorder="0" applyAlignment="0" applyProtection="0"/>
    <xf numFmtId="0" fontId="1" fillId="12" borderId="0" applyNumberFormat="0" applyBorder="0" applyAlignment="0" applyProtection="0"/>
  </cellStyleXfs>
  <cellXfs count="95">
    <xf numFmtId="0" fontId="0" fillId="0" borderId="0" xfId="0"/>
    <xf numFmtId="1" fontId="0" fillId="5" borderId="3" xfId="0" applyNumberFormat="1" applyFill="1" applyBorder="1" applyAlignment="1" applyProtection="1">
      <alignment horizontal="center" vertical="center"/>
      <protection hidden="1"/>
    </xf>
    <xf numFmtId="3" fontId="0" fillId="2" borderId="0" xfId="0" applyNumberFormat="1" applyFill="1" applyAlignment="1" applyProtection="1">
      <alignment vertical="center"/>
      <protection hidden="1"/>
    </xf>
    <xf numFmtId="3" fontId="9" fillId="6" borderId="2" xfId="0" applyNumberFormat="1" applyFont="1" applyFill="1" applyBorder="1" applyAlignment="1" applyProtection="1">
      <alignment vertical="center"/>
      <protection hidden="1"/>
    </xf>
    <xf numFmtId="0" fontId="0" fillId="0" borderId="0" xfId="0" applyAlignment="1" applyProtection="1">
      <alignment vertical="center"/>
      <protection hidden="1"/>
    </xf>
    <xf numFmtId="0" fontId="6"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3" fillId="0" borderId="0" xfId="0" applyFont="1" applyAlignment="1" applyProtection="1">
      <alignment vertical="center"/>
      <protection hidden="1"/>
    </xf>
    <xf numFmtId="0" fontId="5" fillId="7" borderId="0" xfId="0" applyFont="1" applyFill="1" applyAlignment="1" applyProtection="1">
      <alignment vertical="center"/>
      <protection hidden="1"/>
    </xf>
    <xf numFmtId="0" fontId="5" fillId="0" borderId="0" xfId="0" applyFont="1" applyAlignment="1" applyProtection="1">
      <alignment vertical="center"/>
      <protection hidden="1"/>
    </xf>
    <xf numFmtId="165" fontId="0" fillId="0" borderId="0" xfId="0" applyNumberFormat="1" applyAlignment="1" applyProtection="1">
      <alignment vertical="center"/>
      <protection hidden="1"/>
    </xf>
    <xf numFmtId="1" fontId="0" fillId="0" borderId="0" xfId="0" applyNumberFormat="1" applyAlignment="1" applyProtection="1">
      <alignment vertical="center"/>
      <protection hidden="1"/>
    </xf>
    <xf numFmtId="9" fontId="0" fillId="0" borderId="0" xfId="0" applyNumberFormat="1" applyAlignment="1" applyProtection="1">
      <alignment vertical="center"/>
      <protection hidden="1"/>
    </xf>
    <xf numFmtId="3" fontId="0" fillId="0" borderId="0" xfId="0" applyNumberFormat="1" applyAlignment="1" applyProtection="1">
      <alignment vertical="center"/>
      <protection hidden="1"/>
    </xf>
    <xf numFmtId="49" fontId="0" fillId="0" borderId="0" xfId="0" applyNumberFormat="1" applyAlignment="1" applyProtection="1">
      <alignment vertical="center"/>
      <protection hidden="1"/>
    </xf>
    <xf numFmtId="165" fontId="5" fillId="0" borderId="0" xfId="0" applyNumberFormat="1" applyFont="1" applyAlignment="1" applyProtection="1">
      <alignment vertical="center"/>
      <protection hidden="1"/>
    </xf>
    <xf numFmtId="0" fontId="0" fillId="0" borderId="0" xfId="0" applyProtection="1">
      <protection hidden="1"/>
    </xf>
    <xf numFmtId="0" fontId="0" fillId="2" borderId="0" xfId="0" applyFill="1" applyAlignment="1" applyProtection="1">
      <alignment vertical="center"/>
      <protection hidden="1"/>
    </xf>
    <xf numFmtId="0" fontId="0" fillId="2" borderId="4" xfId="0" applyFill="1" applyBorder="1" applyAlignment="1" applyProtection="1">
      <alignment vertical="center"/>
      <protection hidden="1"/>
    </xf>
    <xf numFmtId="0" fontId="6" fillId="2" borderId="5" xfId="0" applyFont="1" applyFill="1" applyBorder="1" applyAlignment="1" applyProtection="1">
      <alignment vertical="center"/>
      <protection hidden="1"/>
    </xf>
    <xf numFmtId="3" fontId="8" fillId="8" borderId="6" xfId="0" applyNumberFormat="1" applyFont="1" applyFill="1" applyBorder="1" applyAlignment="1" applyProtection="1">
      <alignment vertical="center"/>
      <protection hidden="1"/>
    </xf>
    <xf numFmtId="3" fontId="13" fillId="0" borderId="7" xfId="0" applyNumberFormat="1" applyFont="1" applyBorder="1" applyAlignment="1" applyProtection="1">
      <alignment vertical="center"/>
      <protection hidden="1"/>
    </xf>
    <xf numFmtId="0" fontId="0" fillId="0" borderId="0" xfId="0" applyAlignment="1" applyProtection="1">
      <alignment horizontal="center"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15" fontId="0" fillId="0" borderId="0" xfId="0" applyNumberFormat="1" applyProtection="1">
      <protection hidden="1"/>
    </xf>
    <xf numFmtId="0" fontId="6" fillId="2" borderId="10" xfId="0" applyFont="1" applyFill="1" applyBorder="1" applyAlignment="1" applyProtection="1">
      <alignment horizontal="right" vertical="center"/>
      <protection hidden="1"/>
    </xf>
    <xf numFmtId="0" fontId="6" fillId="2" borderId="5" xfId="0" applyFont="1" applyFill="1" applyBorder="1" applyAlignment="1" applyProtection="1">
      <alignment horizontal="right" vertical="center"/>
      <protection hidden="1"/>
    </xf>
    <xf numFmtId="0" fontId="0" fillId="2" borderId="5" xfId="0" applyFill="1" applyBorder="1" applyAlignment="1" applyProtection="1">
      <alignment vertical="center"/>
      <protection hidden="1"/>
    </xf>
    <xf numFmtId="0" fontId="4" fillId="2" borderId="11" xfId="0" applyFont="1" applyFill="1" applyBorder="1" applyAlignment="1" applyProtection="1">
      <alignment vertical="center"/>
      <protection hidden="1"/>
    </xf>
    <xf numFmtId="0" fontId="5" fillId="2" borderId="5" xfId="0" applyFont="1" applyFill="1" applyBorder="1" applyAlignment="1" applyProtection="1">
      <alignment vertical="center"/>
      <protection hidden="1"/>
    </xf>
    <xf numFmtId="3" fontId="4" fillId="2" borderId="11" xfId="0" applyNumberFormat="1" applyFont="1" applyFill="1" applyBorder="1" applyAlignment="1" applyProtection="1">
      <alignment vertical="center"/>
      <protection hidden="1"/>
    </xf>
    <xf numFmtId="3" fontId="8" fillId="8" borderId="12" xfId="0" applyNumberFormat="1" applyFont="1" applyFill="1" applyBorder="1" applyAlignment="1" applyProtection="1">
      <alignment vertical="center"/>
      <protection hidden="1"/>
    </xf>
    <xf numFmtId="3" fontId="9" fillId="6" borderId="13" xfId="0" applyNumberFormat="1" applyFont="1" applyFill="1" applyBorder="1" applyAlignment="1" applyProtection="1">
      <alignment vertical="center"/>
      <protection hidden="1"/>
    </xf>
    <xf numFmtId="0" fontId="13" fillId="0" borderId="14" xfId="0" applyFont="1" applyBorder="1" applyAlignment="1" applyProtection="1">
      <alignment vertical="center"/>
      <protection hidden="1"/>
    </xf>
    <xf numFmtId="3" fontId="13" fillId="3" borderId="15" xfId="0" applyNumberFormat="1" applyFont="1" applyFill="1" applyBorder="1" applyAlignment="1" applyProtection="1">
      <alignment vertical="center"/>
      <protection hidden="1"/>
    </xf>
    <xf numFmtId="0" fontId="14" fillId="0" borderId="16" xfId="0" applyFont="1" applyBorder="1" applyAlignment="1" applyProtection="1">
      <alignment vertical="center"/>
      <protection hidden="1"/>
    </xf>
    <xf numFmtId="3" fontId="14" fillId="0" borderId="17" xfId="0" applyNumberFormat="1" applyFont="1" applyBorder="1" applyAlignment="1" applyProtection="1">
      <alignment vertical="center"/>
      <protection hidden="1"/>
    </xf>
    <xf numFmtId="9" fontId="15" fillId="4" borderId="18" xfId="0" applyNumberFormat="1" applyFont="1" applyFill="1" applyBorder="1" applyAlignment="1" applyProtection="1">
      <alignment vertical="center"/>
      <protection hidden="1"/>
    </xf>
    <xf numFmtId="0" fontId="17" fillId="0" borderId="0" xfId="0" applyFont="1" applyAlignment="1" applyProtection="1">
      <alignment vertical="center"/>
      <protection hidden="1"/>
    </xf>
    <xf numFmtId="15" fontId="0" fillId="10" borderId="19" xfId="0" applyNumberFormat="1" applyFill="1" applyBorder="1" applyAlignment="1" applyProtection="1">
      <alignment horizontal="center" vertical="center"/>
      <protection locked="0"/>
    </xf>
    <xf numFmtId="3" fontId="7" fillId="9" borderId="1" xfId="0" applyNumberFormat="1" applyFont="1" applyFill="1" applyBorder="1" applyAlignment="1" applyProtection="1">
      <alignment horizontal="right" vertical="center"/>
      <protection locked="0"/>
    </xf>
    <xf numFmtId="3" fontId="7" fillId="9" borderId="1" xfId="0" applyNumberFormat="1" applyFont="1" applyFill="1" applyBorder="1" applyAlignment="1" applyProtection="1">
      <alignment vertical="center"/>
      <protection locked="0"/>
    </xf>
    <xf numFmtId="3" fontId="0" fillId="2" borderId="0" xfId="0" applyNumberFormat="1" applyFill="1" applyAlignment="1" applyProtection="1">
      <alignment vertical="center"/>
      <protection locked="0"/>
    </xf>
    <xf numFmtId="0" fontId="0" fillId="2" borderId="5" xfId="0" applyFill="1" applyBorder="1" applyAlignment="1" applyProtection="1">
      <alignment horizontal="left" vertical="center" indent="2"/>
      <protection hidden="1"/>
    </xf>
    <xf numFmtId="0" fontId="0" fillId="2" borderId="5" xfId="0" applyFill="1" applyBorder="1" applyAlignment="1" applyProtection="1">
      <alignment horizontal="left" vertical="center" wrapText="1" indent="2"/>
      <protection hidden="1"/>
    </xf>
    <xf numFmtId="0" fontId="5" fillId="2" borderId="5" xfId="0" applyFont="1" applyFill="1" applyBorder="1" applyAlignment="1" applyProtection="1">
      <alignment horizontal="left" vertical="center" indent="2"/>
      <protection hidden="1"/>
    </xf>
    <xf numFmtId="0" fontId="18" fillId="0" borderId="0" xfId="0" applyFont="1" applyAlignment="1">
      <alignment horizontal="center" readingOrder="1"/>
    </xf>
    <xf numFmtId="3" fontId="7" fillId="9" borderId="20" xfId="0" applyNumberFormat="1" applyFont="1" applyFill="1" applyBorder="1" applyAlignment="1" applyProtection="1">
      <alignment vertical="center"/>
      <protection locked="0" hidden="1"/>
    </xf>
    <xf numFmtId="3" fontId="7" fillId="9" borderId="1" xfId="0" applyNumberFormat="1" applyFont="1" applyFill="1" applyBorder="1" applyAlignment="1" applyProtection="1">
      <alignment vertical="center"/>
      <protection locked="0" hidden="1"/>
    </xf>
    <xf numFmtId="166" fontId="0" fillId="0" borderId="0" xfId="1" applyNumberFormat="1" applyFont="1" applyAlignment="1" applyProtection="1">
      <alignment vertical="center"/>
      <protection hidden="1"/>
    </xf>
    <xf numFmtId="0" fontId="6" fillId="11" borderId="5" xfId="0" applyFont="1" applyFill="1" applyBorder="1" applyAlignment="1" applyProtection="1">
      <alignment vertical="center"/>
      <protection hidden="1"/>
    </xf>
    <xf numFmtId="0" fontId="22" fillId="0" borderId="5" xfId="0" applyFont="1" applyBorder="1" applyAlignment="1" applyProtection="1">
      <alignment vertical="center"/>
      <protection hidden="1"/>
    </xf>
    <xf numFmtId="3" fontId="22" fillId="0" borderId="0" xfId="0" applyNumberFormat="1" applyFont="1" applyAlignment="1" applyProtection="1">
      <alignment vertical="center"/>
      <protection hidden="1"/>
    </xf>
    <xf numFmtId="3" fontId="22" fillId="3" borderId="37" xfId="0" applyNumberFormat="1" applyFont="1" applyFill="1" applyBorder="1" applyAlignment="1" applyProtection="1">
      <alignment vertical="center"/>
      <protection hidden="1"/>
    </xf>
    <xf numFmtId="3" fontId="1" fillId="12" borderId="37" xfId="2" applyNumberFormat="1" applyBorder="1" applyAlignment="1" applyProtection="1">
      <alignment vertical="center"/>
      <protection locked="0" hidden="1"/>
    </xf>
    <xf numFmtId="0" fontId="0" fillId="0" borderId="5" xfId="0" applyBorder="1" applyAlignment="1" applyProtection="1">
      <alignment horizontal="left" vertical="center" indent="2"/>
      <protection hidden="1"/>
    </xf>
    <xf numFmtId="0" fontId="5" fillId="0" borderId="5" xfId="0" applyFont="1" applyBorder="1" applyAlignment="1" applyProtection="1">
      <alignment horizontal="left" vertical="center" indent="2"/>
      <protection hidden="1"/>
    </xf>
    <xf numFmtId="166" fontId="0" fillId="14" borderId="0" xfId="1" applyNumberFormat="1" applyFont="1" applyFill="1" applyAlignment="1" applyProtection="1">
      <alignment vertical="center"/>
      <protection hidden="1"/>
    </xf>
    <xf numFmtId="49" fontId="5" fillId="7" borderId="0" xfId="0" applyNumberFormat="1" applyFont="1" applyFill="1" applyAlignment="1" applyProtection="1">
      <alignment vertical="center"/>
      <protection hidden="1"/>
    </xf>
    <xf numFmtId="0" fontId="30" fillId="16" borderId="0" xfId="0" applyFont="1" applyFill="1" applyProtection="1">
      <protection hidden="1"/>
    </xf>
    <xf numFmtId="0" fontId="24" fillId="2" borderId="5" xfId="0" applyFont="1" applyFill="1" applyBorder="1" applyAlignment="1" applyProtection="1">
      <alignment vertical="center"/>
      <protection hidden="1"/>
    </xf>
    <xf numFmtId="0" fontId="24" fillId="13" borderId="5" xfId="0" applyFont="1" applyFill="1" applyBorder="1" applyAlignment="1" applyProtection="1">
      <alignment vertical="center"/>
      <protection hidden="1"/>
    </xf>
    <xf numFmtId="0" fontId="0" fillId="0" borderId="0" xfId="0" applyAlignment="1" applyProtection="1">
      <alignment horizontal="left" vertical="center"/>
      <protection hidden="1"/>
    </xf>
    <xf numFmtId="0" fontId="33" fillId="0" borderId="0" xfId="0" applyFont="1" applyAlignment="1" applyProtection="1">
      <alignment vertical="center"/>
      <protection hidden="1"/>
    </xf>
    <xf numFmtId="3" fontId="13" fillId="3" borderId="0" xfId="0" applyNumberFormat="1" applyFont="1" applyFill="1" applyBorder="1" applyAlignment="1" applyProtection="1">
      <alignment vertical="center"/>
      <protection hidden="1"/>
    </xf>
    <xf numFmtId="3" fontId="35" fillId="0" borderId="38" xfId="0" applyNumberFormat="1" applyFont="1" applyBorder="1" applyAlignment="1" applyProtection="1">
      <alignment wrapText="1"/>
      <protection hidden="1"/>
    </xf>
    <xf numFmtId="0" fontId="0" fillId="0" borderId="28" xfId="0" applyBorder="1" applyAlignment="1" applyProtection="1">
      <alignment horizontal="left" vertical="center" wrapText="1"/>
      <protection hidden="1"/>
    </xf>
    <xf numFmtId="0" fontId="0" fillId="0" borderId="29" xfId="0"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25" xfId="0"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7" xfId="0" applyBorder="1" applyAlignment="1" applyProtection="1">
      <alignment horizontal="left" vertical="center" wrapText="1"/>
      <protection hidden="1"/>
    </xf>
    <xf numFmtId="0" fontId="2" fillId="0" borderId="21" xfId="0" applyFont="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32" fillId="0" borderId="0" xfId="0" applyFont="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3" fontId="16" fillId="9" borderId="31" xfId="0" applyNumberFormat="1" applyFont="1" applyFill="1" applyBorder="1" applyAlignment="1" applyProtection="1">
      <alignment horizontal="center" vertical="center"/>
      <protection locked="0"/>
    </xf>
    <xf numFmtId="3" fontId="16" fillId="9" borderId="32" xfId="0" applyNumberFormat="1" applyFont="1" applyFill="1" applyBorder="1" applyAlignment="1" applyProtection="1">
      <alignment horizontal="center" vertical="center"/>
      <protection locked="0"/>
    </xf>
    <xf numFmtId="3" fontId="16" fillId="9" borderId="33" xfId="0" applyNumberFormat="1" applyFont="1" applyFill="1" applyBorder="1" applyAlignment="1" applyProtection="1">
      <alignment horizontal="center" vertical="center"/>
      <protection locked="0"/>
    </xf>
    <xf numFmtId="3" fontId="16" fillId="9" borderId="34" xfId="0" applyNumberFormat="1" applyFont="1" applyFill="1" applyBorder="1" applyAlignment="1" applyProtection="1">
      <alignment horizontal="center" vertical="center"/>
      <protection locked="0"/>
    </xf>
    <xf numFmtId="3" fontId="16" fillId="9" borderId="35" xfId="0" applyNumberFormat="1" applyFont="1" applyFill="1" applyBorder="1" applyAlignment="1" applyProtection="1">
      <alignment horizontal="center" vertical="center"/>
      <protection locked="0"/>
    </xf>
    <xf numFmtId="3" fontId="16" fillId="9" borderId="36" xfId="0" applyNumberFormat="1" applyFont="1" applyFill="1" applyBorder="1" applyAlignment="1" applyProtection="1">
      <alignment horizontal="center" vertical="center"/>
      <protection locked="0"/>
    </xf>
    <xf numFmtId="0" fontId="27" fillId="15" borderId="38" xfId="0" applyFont="1" applyFill="1" applyBorder="1" applyAlignment="1" applyProtection="1">
      <alignment horizontal="center" vertical="center"/>
      <protection hidden="1"/>
    </xf>
    <xf numFmtId="0" fontId="22" fillId="0" borderId="25" xfId="0" applyFont="1" applyBorder="1" applyAlignment="1" applyProtection="1">
      <alignment horizontal="left" vertical="top"/>
      <protection hidden="1"/>
    </xf>
    <xf numFmtId="0" fontId="22" fillId="0" borderId="26" xfId="0" applyFont="1" applyBorder="1" applyAlignment="1" applyProtection="1">
      <alignment horizontal="left" vertical="top"/>
      <protection hidden="1"/>
    </xf>
    <xf numFmtId="0" fontId="22" fillId="0" borderId="27" xfId="0" applyFont="1" applyBorder="1" applyAlignment="1" applyProtection="1">
      <alignment horizontal="left" vertical="top"/>
      <protection hidden="1"/>
    </xf>
    <xf numFmtId="0" fontId="13" fillId="0" borderId="39" xfId="0" applyFont="1" applyBorder="1" applyAlignment="1" applyProtection="1">
      <alignment vertical="center"/>
      <protection hidden="1"/>
    </xf>
    <xf numFmtId="0" fontId="13" fillId="0" borderId="29" xfId="0" applyFont="1" applyBorder="1" applyAlignment="1" applyProtection="1">
      <alignment vertical="center"/>
      <protection hidden="1"/>
    </xf>
    <xf numFmtId="0" fontId="13" fillId="0" borderId="40" xfId="0" applyFont="1" applyBorder="1" applyAlignment="1" applyProtection="1">
      <alignment vertical="center"/>
      <protection hidden="1"/>
    </xf>
    <xf numFmtId="0" fontId="13" fillId="0" borderId="22" xfId="0" applyFont="1" applyBorder="1" applyAlignment="1" applyProtection="1">
      <alignment vertical="center" wrapText="1"/>
      <protection hidden="1"/>
    </xf>
    <xf numFmtId="0" fontId="13" fillId="0" borderId="23" xfId="0" applyFont="1" applyBorder="1" applyAlignment="1" applyProtection="1">
      <alignment vertical="center" wrapText="1"/>
      <protection hidden="1"/>
    </xf>
    <xf numFmtId="0" fontId="13" fillId="0" borderId="24" xfId="0" applyFont="1" applyBorder="1" applyAlignment="1" applyProtection="1">
      <alignment vertical="center" wrapText="1"/>
      <protection hidden="1"/>
    </xf>
  </cellXfs>
  <cellStyles count="3">
    <cellStyle name="40% - Accent6" xfId="2" builtinId="51"/>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CC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99FF66"/>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66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pnaplan.com/80eeb-tax-exemption/" TargetMode="External"/><Relationship Id="rId2" Type="http://schemas.openxmlformats.org/officeDocument/2006/relationships/hyperlink" Target="https://www.apnaplan.com/80eea-tax-home-loan/" TargetMode="External"/><Relationship Id="rId1" Type="http://schemas.openxmlformats.org/officeDocument/2006/relationships/hyperlink" Target="http://apnaplan.com/budget-2013-are-you-eligible-for-rs-2000-tax-rebate-under-sec-87a/" TargetMode="External"/><Relationship Id="rId5" Type="http://schemas.openxmlformats.org/officeDocument/2006/relationships/image" Target="../media/image1.png"/><Relationship Id="rId4" Type="http://schemas.openxmlformats.org/officeDocument/2006/relationships/hyperlink" Target="https://www.apnaplan.com/new-reduced-tax-slabs/" TargetMode="External"/></Relationships>
</file>

<file path=xl/drawings/drawing1.xml><?xml version="1.0" encoding="utf-8"?>
<xdr:wsDr xmlns:xdr="http://schemas.openxmlformats.org/drawingml/2006/spreadsheetDrawing" xmlns:a="http://schemas.openxmlformats.org/drawingml/2006/main">
  <xdr:twoCellAnchor>
    <xdr:from>
      <xdr:col>5</xdr:col>
      <xdr:colOff>209550</xdr:colOff>
      <xdr:row>2</xdr:row>
      <xdr:rowOff>180975</xdr:rowOff>
    </xdr:from>
    <xdr:to>
      <xdr:col>6</xdr:col>
      <xdr:colOff>647700</xdr:colOff>
      <xdr:row>7</xdr:row>
      <xdr:rowOff>152400</xdr:rowOff>
    </xdr:to>
    <xdr:sp macro="" textlink="">
      <xdr:nvSpPr>
        <xdr:cNvPr id="10" name="Rectangular Callout 9">
          <a:extLst>
            <a:ext uri="{FF2B5EF4-FFF2-40B4-BE49-F238E27FC236}">
              <a16:creationId xmlns:a16="http://schemas.microsoft.com/office/drawing/2014/main" xmlns="" id="{00000000-0008-0000-0000-00000A000000}"/>
            </a:ext>
          </a:extLst>
        </xdr:cNvPr>
        <xdr:cNvSpPr/>
      </xdr:nvSpPr>
      <xdr:spPr bwMode="auto">
        <a:xfrm>
          <a:off x="8286750" y="771525"/>
          <a:ext cx="885825" cy="962025"/>
        </a:xfrm>
        <a:prstGeom prst="wedgeRectCallout">
          <a:avLst>
            <a:gd name="adj1" fmla="val -76942"/>
            <a:gd name="adj2" fmla="val -1295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1100" b="1"/>
            <a:t>Fill</a:t>
          </a:r>
          <a:r>
            <a:rPr lang="en-US" sz="1100" b="1" baseline="0"/>
            <a:t> up only the Orange Cells</a:t>
          </a:r>
          <a:endParaRPr lang="en-US" sz="1100" b="1"/>
        </a:p>
      </xdr:txBody>
    </xdr:sp>
    <xdr:clientData/>
  </xdr:twoCellAnchor>
  <xdr:twoCellAnchor>
    <xdr:from>
      <xdr:col>5</xdr:col>
      <xdr:colOff>171451</xdr:colOff>
      <xdr:row>8</xdr:row>
      <xdr:rowOff>9525</xdr:rowOff>
    </xdr:from>
    <xdr:to>
      <xdr:col>7</xdr:col>
      <xdr:colOff>9525</xdr:colOff>
      <xdr:row>16</xdr:row>
      <xdr:rowOff>171450</xdr:rowOff>
    </xdr:to>
    <xdr:sp macro="" textlink="">
      <xdr:nvSpPr>
        <xdr:cNvPr id="11" name="Rectangular Callout 10">
          <a:extLst>
            <a:ext uri="{FF2B5EF4-FFF2-40B4-BE49-F238E27FC236}">
              <a16:creationId xmlns:a16="http://schemas.microsoft.com/office/drawing/2014/main" xmlns="" id="{00000000-0008-0000-0000-00000B000000}"/>
            </a:ext>
          </a:extLst>
        </xdr:cNvPr>
        <xdr:cNvSpPr/>
      </xdr:nvSpPr>
      <xdr:spPr bwMode="auto">
        <a:xfrm>
          <a:off x="8248651" y="1800225"/>
          <a:ext cx="962024" cy="952500"/>
        </a:xfrm>
        <a:prstGeom prst="wedgeRectCallout">
          <a:avLst>
            <a:gd name="adj1" fmla="val -63755"/>
            <a:gd name="adj2" fmla="val -21651"/>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700"/>
            <a:t>For Income Tax purpose - </a:t>
          </a:r>
          <a:r>
            <a:rPr lang="en-US" sz="700" b="1"/>
            <a:t>only Delhi, Mumbai, Chennai &amp; Kolkatta are considered as metro cities. </a:t>
          </a:r>
          <a:r>
            <a:rPr lang="en-US" sz="700"/>
            <a:t>Noida, Gurgaon etc are Non-metro cities</a:t>
          </a:r>
          <a:r>
            <a:rPr lang="en-US" sz="1100"/>
            <a:t>.</a:t>
          </a:r>
        </a:p>
      </xdr:txBody>
    </xdr:sp>
    <xdr:clientData/>
  </xdr:twoCellAnchor>
  <xdr:twoCellAnchor>
    <xdr:from>
      <xdr:col>5</xdr:col>
      <xdr:colOff>323850</xdr:colOff>
      <xdr:row>62</xdr:row>
      <xdr:rowOff>28575</xdr:rowOff>
    </xdr:from>
    <xdr:to>
      <xdr:col>7</xdr:col>
      <xdr:colOff>190500</xdr:colOff>
      <xdr:row>65</xdr:row>
      <xdr:rowOff>133350</xdr:rowOff>
    </xdr:to>
    <xdr:sp macro="" textlink="">
      <xdr:nvSpPr>
        <xdr:cNvPr id="12" name="Rectangular Callout 11">
          <a:hlinkClick xmlns:r="http://schemas.openxmlformats.org/officeDocument/2006/relationships" r:id="rId1"/>
          <a:extLst>
            <a:ext uri="{FF2B5EF4-FFF2-40B4-BE49-F238E27FC236}">
              <a16:creationId xmlns:a16="http://schemas.microsoft.com/office/drawing/2014/main" xmlns="" id="{00000000-0008-0000-0000-00000C000000}"/>
            </a:ext>
          </a:extLst>
        </xdr:cNvPr>
        <xdr:cNvSpPr/>
      </xdr:nvSpPr>
      <xdr:spPr bwMode="auto">
        <a:xfrm>
          <a:off x="8401050" y="11410950"/>
          <a:ext cx="990600" cy="685800"/>
        </a:xfrm>
        <a:prstGeom prst="wedgeRectCallout">
          <a:avLst>
            <a:gd name="adj1" fmla="val -62848"/>
            <a:gd name="adj2" fmla="val -7704"/>
          </a:avLst>
        </a:prstGeom>
        <a:solidFill>
          <a:sysClr val="window" lastClr="FFFFFF"/>
        </a:solidFill>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600"/>
            <a:t>Tax Rebate u/s 87A</a:t>
          </a:r>
          <a:r>
            <a:rPr lang="en-US" sz="600" baseline="0"/>
            <a:t> has been increased to Rs 12,500 from</a:t>
          </a:r>
          <a:r>
            <a:rPr lang="en-US" sz="600"/>
            <a:t> Rs 2,500 in Budget for people with income less than Rs 5 Lakhs</a:t>
          </a:r>
        </a:p>
        <a:p>
          <a:pPr algn="ctr"/>
          <a:r>
            <a:rPr lang="en-US" sz="1100" b="1">
              <a:solidFill>
                <a:schemeClr val="bg1"/>
              </a:solidFill>
            </a:rPr>
            <a:t>Click for</a:t>
          </a:r>
          <a:r>
            <a:rPr lang="en-US" sz="1100" b="1" baseline="0">
              <a:solidFill>
                <a:schemeClr val="bg1"/>
              </a:solidFill>
            </a:rPr>
            <a:t> more details</a:t>
          </a:r>
          <a:endParaRPr lang="en-US" sz="1100" b="1">
            <a:solidFill>
              <a:schemeClr val="bg1"/>
            </a:solidFill>
          </a:endParaRPr>
        </a:p>
      </xdr:txBody>
    </xdr:sp>
    <xdr:clientData/>
  </xdr:twoCellAnchor>
  <xdr:twoCellAnchor>
    <xdr:from>
      <xdr:col>5</xdr:col>
      <xdr:colOff>219076</xdr:colOff>
      <xdr:row>24</xdr:row>
      <xdr:rowOff>180975</xdr:rowOff>
    </xdr:from>
    <xdr:to>
      <xdr:col>7</xdr:col>
      <xdr:colOff>142876</xdr:colOff>
      <xdr:row>28</xdr:row>
      <xdr:rowOff>19050</xdr:rowOff>
    </xdr:to>
    <xdr:sp macro="" textlink="">
      <xdr:nvSpPr>
        <xdr:cNvPr id="13" name="Rectangular Callout 12">
          <a:extLst>
            <a:ext uri="{FF2B5EF4-FFF2-40B4-BE49-F238E27FC236}">
              <a16:creationId xmlns:a16="http://schemas.microsoft.com/office/drawing/2014/main" xmlns="" id="{00000000-0008-0000-0000-00000D000000}"/>
            </a:ext>
          </a:extLst>
        </xdr:cNvPr>
        <xdr:cNvSpPr/>
      </xdr:nvSpPr>
      <xdr:spPr bwMode="auto">
        <a:xfrm>
          <a:off x="8296276" y="4314825"/>
          <a:ext cx="1047750" cy="638175"/>
        </a:xfrm>
        <a:prstGeom prst="wedgeRectCallout">
          <a:avLst>
            <a:gd name="adj1" fmla="val -92363"/>
            <a:gd name="adj2" fmla="val 29112"/>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en-US" sz="600" baseline="0"/>
            <a:t>The maximum exemption on Home Loan interest is Rs. 2 lakhs irrespective of it being Letout or Self-Occupied [in Budget 2017]</a:t>
          </a:r>
          <a:endParaRPr lang="en-US" sz="600"/>
        </a:p>
      </xdr:txBody>
    </xdr:sp>
    <xdr:clientData/>
  </xdr:twoCellAnchor>
  <xdr:twoCellAnchor>
    <xdr:from>
      <xdr:col>5</xdr:col>
      <xdr:colOff>323851</xdr:colOff>
      <xdr:row>56</xdr:row>
      <xdr:rowOff>66675</xdr:rowOff>
    </xdr:from>
    <xdr:to>
      <xdr:col>7</xdr:col>
      <xdr:colOff>171451</xdr:colOff>
      <xdr:row>58</xdr:row>
      <xdr:rowOff>180975</xdr:rowOff>
    </xdr:to>
    <xdr:sp macro="" textlink="">
      <xdr:nvSpPr>
        <xdr:cNvPr id="23" name="Rectangular Callout 18">
          <a:hlinkClick xmlns:r="http://schemas.openxmlformats.org/officeDocument/2006/relationships" r:id="rId2"/>
          <a:extLst>
            <a:ext uri="{FF2B5EF4-FFF2-40B4-BE49-F238E27FC236}">
              <a16:creationId xmlns:a16="http://schemas.microsoft.com/office/drawing/2014/main" xmlns="" id="{829553C4-8C1F-4B54-ACDB-CC5AFC29172D}"/>
            </a:ext>
          </a:extLst>
        </xdr:cNvPr>
        <xdr:cNvSpPr/>
      </xdr:nvSpPr>
      <xdr:spPr bwMode="auto">
        <a:xfrm>
          <a:off x="8401051" y="10239375"/>
          <a:ext cx="971550" cy="495300"/>
        </a:xfrm>
        <a:prstGeom prst="wedgeRectCallout">
          <a:avLst>
            <a:gd name="adj1" fmla="val -61910"/>
            <a:gd name="adj2" fmla="val 103349"/>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en-US" sz="600"/>
            <a:t>80EEA – New Tax Exemption on Home Loan for Purchase of Affordable House</a:t>
          </a:r>
          <a:endParaRPr lang="en-US" sz="600" b="1"/>
        </a:p>
      </xdr:txBody>
    </xdr:sp>
    <xdr:clientData/>
  </xdr:twoCellAnchor>
  <xdr:twoCellAnchor>
    <xdr:from>
      <xdr:col>5</xdr:col>
      <xdr:colOff>333376</xdr:colOff>
      <xdr:row>59</xdr:row>
      <xdr:rowOff>114300</xdr:rowOff>
    </xdr:from>
    <xdr:to>
      <xdr:col>7</xdr:col>
      <xdr:colOff>180976</xdr:colOff>
      <xdr:row>61</xdr:row>
      <xdr:rowOff>190500</xdr:rowOff>
    </xdr:to>
    <xdr:sp macro="" textlink="">
      <xdr:nvSpPr>
        <xdr:cNvPr id="24" name="Rectangular Callout 18">
          <a:hlinkClick xmlns:r="http://schemas.openxmlformats.org/officeDocument/2006/relationships" r:id="rId3"/>
          <a:extLst>
            <a:ext uri="{FF2B5EF4-FFF2-40B4-BE49-F238E27FC236}">
              <a16:creationId xmlns:a16="http://schemas.microsoft.com/office/drawing/2014/main" xmlns="" id="{C96A6DB7-5385-4487-A2BA-71A90F1F93C8}"/>
            </a:ext>
          </a:extLst>
        </xdr:cNvPr>
        <xdr:cNvSpPr/>
      </xdr:nvSpPr>
      <xdr:spPr bwMode="auto">
        <a:xfrm>
          <a:off x="8410576" y="10868025"/>
          <a:ext cx="971550" cy="495300"/>
        </a:xfrm>
        <a:prstGeom prst="wedgeRectCallout">
          <a:avLst>
            <a:gd name="adj1" fmla="val -63386"/>
            <a:gd name="adj2" fmla="val 36041"/>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en-US" sz="600"/>
            <a:t>80EEB – New Tax Exemption on Auto Loan for Purchase of Electric Vehicles</a:t>
          </a:r>
          <a:endParaRPr lang="en-US" sz="600" b="1"/>
        </a:p>
      </xdr:txBody>
    </xdr:sp>
    <xdr:clientData/>
  </xdr:twoCellAnchor>
  <xdr:twoCellAnchor>
    <xdr:from>
      <xdr:col>5</xdr:col>
      <xdr:colOff>342900</xdr:colOff>
      <xdr:row>72</xdr:row>
      <xdr:rowOff>114300</xdr:rowOff>
    </xdr:from>
    <xdr:to>
      <xdr:col>6</xdr:col>
      <xdr:colOff>571500</xdr:colOff>
      <xdr:row>77</xdr:row>
      <xdr:rowOff>130175</xdr:rowOff>
    </xdr:to>
    <xdr:sp macro="" textlink="">
      <xdr:nvSpPr>
        <xdr:cNvPr id="21" name="Rectangular Callout 11">
          <a:hlinkClick xmlns:r="http://schemas.openxmlformats.org/officeDocument/2006/relationships" r:id="rId4"/>
          <a:extLst>
            <a:ext uri="{FF2B5EF4-FFF2-40B4-BE49-F238E27FC236}">
              <a16:creationId xmlns:a16="http://schemas.microsoft.com/office/drawing/2014/main" xmlns="" id="{AE880280-819B-46CE-B9F6-478604EB7257}"/>
            </a:ext>
          </a:extLst>
        </xdr:cNvPr>
        <xdr:cNvSpPr/>
      </xdr:nvSpPr>
      <xdr:spPr bwMode="auto">
        <a:xfrm>
          <a:off x="8420100" y="13620750"/>
          <a:ext cx="676275" cy="787400"/>
        </a:xfrm>
        <a:prstGeom prst="wedgeRectCallout">
          <a:avLst>
            <a:gd name="adj1" fmla="val -62848"/>
            <a:gd name="adj2" fmla="val -7704"/>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600" b="1"/>
            <a:t>All about Reduced Tax Slabs under new Tax Regim</a:t>
          </a:r>
        </a:p>
        <a:p>
          <a:pPr algn="ctr"/>
          <a:r>
            <a:rPr lang="en-US" sz="600" b="1"/>
            <a:t>Click for Details</a:t>
          </a:r>
        </a:p>
      </xdr:txBody>
    </xdr:sp>
    <xdr:clientData/>
  </xdr:twoCellAnchor>
  <xdr:twoCellAnchor editAs="oneCell">
    <xdr:from>
      <xdr:col>1</xdr:col>
      <xdr:colOff>0</xdr:colOff>
      <xdr:row>0</xdr:row>
      <xdr:rowOff>38100</xdr:rowOff>
    </xdr:from>
    <xdr:to>
      <xdr:col>1</xdr:col>
      <xdr:colOff>904875</xdr:colOff>
      <xdr:row>1</xdr:row>
      <xdr:rowOff>228600</xdr:rowOff>
    </xdr:to>
    <xdr:pic>
      <xdr:nvPicPr>
        <xdr:cNvPr id="25" name="Picture 24" descr="Copy (3) of LOGO">
          <a:extLst>
            <a:ext uri="{FF2B5EF4-FFF2-40B4-BE49-F238E27FC236}">
              <a16:creationId xmlns:a16="http://schemas.microsoft.com/office/drawing/2014/main" xmlns="" id="{0DAF036A-D7A3-4420-9573-D35CE524D006}"/>
            </a:ext>
          </a:extLst>
        </xdr:cNvPr>
        <xdr:cNvPicPr/>
      </xdr:nvPicPr>
      <xdr:blipFill>
        <a:blip xmlns:r="http://schemas.openxmlformats.org/officeDocument/2006/relationships" r:embed="rId5" cstate="print"/>
        <a:srcRect/>
        <a:stretch>
          <a:fillRect/>
        </a:stretch>
      </xdr:blipFill>
      <xdr:spPr bwMode="auto">
        <a:xfrm>
          <a:off x="76200" y="38100"/>
          <a:ext cx="904875" cy="485775"/>
        </a:xfrm>
        <a:prstGeom prst="rect">
          <a:avLst/>
        </a:prstGeom>
        <a:solidFill>
          <a:srgbClr val="00FF00"/>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pnapla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312"/>
  <sheetViews>
    <sheetView showGridLines="0" tabSelected="1" zoomScale="97" zoomScaleSheetLayoutView="80" workbookViewId="0">
      <pane xSplit="13" ySplit="7" topLeftCell="N8" activePane="bottomRight" state="frozen"/>
      <selection pane="topRight" activeCell="N1" sqref="N1"/>
      <selection pane="bottomLeft" activeCell="A8" sqref="A8"/>
      <selection pane="bottomRight" activeCell="P74" sqref="P74"/>
    </sheetView>
  </sheetViews>
  <sheetFormatPr defaultColWidth="9.140625" defaultRowHeight="12.75" x14ac:dyDescent="0.2"/>
  <cols>
    <col min="1" max="1" width="1.140625" style="16" bestFit="1" customWidth="1"/>
    <col min="2" max="2" width="74.140625" style="4" customWidth="1"/>
    <col min="3" max="3" width="11.28515625" style="4" bestFit="1" customWidth="1"/>
    <col min="4" max="4" width="10" style="4" customWidth="1"/>
    <col min="5" max="5" width="12.85546875" style="4" bestFit="1" customWidth="1"/>
    <col min="6" max="6" width="6.7109375" style="16" hidden="1" customWidth="1"/>
    <col min="7" max="7" width="10.140625" style="16" hidden="1" customWidth="1"/>
    <col min="8" max="8" width="3" style="16" hidden="1" customWidth="1"/>
    <col min="9" max="10" width="6.7109375" style="16" hidden="1" customWidth="1"/>
    <col min="11" max="11" width="9.28515625" style="16" hidden="1" customWidth="1"/>
    <col min="12" max="12" width="2.140625" style="16" hidden="1" customWidth="1"/>
    <col min="13" max="13" width="72.7109375" style="16" hidden="1" customWidth="1"/>
    <col min="14" max="25" width="6.7109375" style="16" bestFit="1" customWidth="1"/>
    <col min="26" max="26" width="6.7109375" style="4" bestFit="1" customWidth="1"/>
    <col min="27" max="27" width="6.7109375" style="4" customWidth="1"/>
    <col min="28" max="28" width="28.7109375" style="4" customWidth="1"/>
    <col min="29" max="29" width="10.140625" style="4" bestFit="1" customWidth="1"/>
    <col min="30" max="30" width="10" style="4" customWidth="1"/>
    <col min="31" max="31" width="11.85546875" style="4" customWidth="1"/>
    <col min="32" max="32" width="11.7109375" style="4" customWidth="1"/>
    <col min="33" max="33" width="11.85546875" style="4" customWidth="1"/>
    <col min="34" max="35" width="11" style="4" customWidth="1"/>
    <col min="36" max="57" width="9.140625" style="4" customWidth="1"/>
    <col min="58" max="16384" width="9.140625" style="4"/>
  </cols>
  <sheetData>
    <row r="1" spans="1:41" s="7" customFormat="1" ht="23.25" customHeight="1" thickBot="1" x14ac:dyDescent="0.25">
      <c r="A1" s="16"/>
      <c r="B1" s="73" t="s">
        <v>104</v>
      </c>
      <c r="C1" s="73"/>
      <c r="D1" s="73"/>
      <c r="E1" s="73"/>
      <c r="F1" s="16"/>
      <c r="G1" s="16"/>
      <c r="H1" s="16"/>
      <c r="I1" s="16"/>
      <c r="J1" s="16"/>
      <c r="K1" s="16"/>
      <c r="L1" s="16"/>
      <c r="M1" s="16"/>
      <c r="N1" s="16"/>
      <c r="O1" s="16"/>
      <c r="P1" s="16"/>
      <c r="Q1" s="16"/>
      <c r="R1" s="16"/>
      <c r="S1" s="16"/>
      <c r="T1" s="16"/>
      <c r="U1" s="16"/>
      <c r="V1" s="16"/>
      <c r="W1" s="16"/>
      <c r="X1" s="16"/>
      <c r="Y1" s="16"/>
    </row>
    <row r="2" spans="1:41" s="7" customFormat="1" ht="23.25" customHeight="1" thickBot="1" x14ac:dyDescent="0.25">
      <c r="A2" s="16"/>
      <c r="B2" s="74" t="s">
        <v>117</v>
      </c>
      <c r="C2" s="75"/>
      <c r="D2" s="75"/>
      <c r="E2" s="75"/>
      <c r="F2" s="39"/>
      <c r="G2" s="4"/>
      <c r="H2" s="4"/>
      <c r="I2" s="4"/>
      <c r="J2" s="4"/>
      <c r="K2" s="16"/>
      <c r="L2" s="16"/>
      <c r="M2" s="16"/>
      <c r="N2" s="16"/>
      <c r="O2" s="16"/>
      <c r="P2" s="16"/>
      <c r="Q2" s="16"/>
      <c r="R2" s="16"/>
      <c r="S2" s="16"/>
      <c r="T2" s="16"/>
      <c r="U2" s="16"/>
      <c r="V2" s="16"/>
      <c r="W2" s="16"/>
      <c r="X2" s="16"/>
      <c r="Y2" s="16"/>
    </row>
    <row r="3" spans="1:41" ht="15" x14ac:dyDescent="0.2">
      <c r="B3" s="26" t="s">
        <v>45</v>
      </c>
      <c r="C3" s="79" t="s">
        <v>77</v>
      </c>
      <c r="D3" s="80"/>
      <c r="E3" s="81"/>
    </row>
    <row r="4" spans="1:41" ht="15" x14ac:dyDescent="0.2">
      <c r="B4" s="27" t="s">
        <v>46</v>
      </c>
      <c r="C4" s="82" t="s">
        <v>47</v>
      </c>
      <c r="D4" s="83"/>
      <c r="E4" s="84"/>
    </row>
    <row r="5" spans="1:41" x14ac:dyDescent="0.2">
      <c r="B5" s="28"/>
      <c r="C5" s="17"/>
      <c r="D5" s="18"/>
      <c r="E5" s="29"/>
    </row>
    <row r="6" spans="1:41" ht="21.75" x14ac:dyDescent="0.45">
      <c r="B6" s="28"/>
      <c r="C6" s="5" t="s">
        <v>6</v>
      </c>
      <c r="D6" s="40">
        <v>27546</v>
      </c>
      <c r="E6" s="29"/>
      <c r="G6" s="25">
        <v>44651</v>
      </c>
      <c r="K6" s="25"/>
      <c r="R6" s="47"/>
    </row>
    <row r="7" spans="1:41" ht="13.5" thickBot="1" x14ac:dyDescent="0.25">
      <c r="B7" s="28"/>
      <c r="C7" s="6" t="s">
        <v>7</v>
      </c>
      <c r="D7" s="1">
        <f ca="1">DATEDIF(D6,TODAY(),"Y")</f>
        <v>49</v>
      </c>
      <c r="E7" s="29"/>
    </row>
    <row r="8" spans="1:41" ht="16.5" thickTop="1" thickBot="1" x14ac:dyDescent="0.25">
      <c r="B8" s="19" t="s">
        <v>8</v>
      </c>
      <c r="C8" s="48">
        <v>0</v>
      </c>
      <c r="D8" s="2"/>
      <c r="E8" s="20">
        <f>C8</f>
        <v>0</v>
      </c>
      <c r="AO8" s="16" t="s">
        <v>49</v>
      </c>
    </row>
    <row r="9" spans="1:41" ht="16.5" thickTop="1" thickBot="1" x14ac:dyDescent="0.25">
      <c r="B9" s="19" t="s">
        <v>10</v>
      </c>
      <c r="C9" s="2"/>
      <c r="D9" s="2"/>
      <c r="E9" s="20">
        <f>-SUM(D10,D15,D16,D17)</f>
        <v>-52500</v>
      </c>
      <c r="AO9" s="16" t="s">
        <v>50</v>
      </c>
    </row>
    <row r="10" spans="1:41" ht="15.75" thickTop="1" x14ac:dyDescent="0.2">
      <c r="B10" s="30" t="s">
        <v>27</v>
      </c>
      <c r="C10" s="2"/>
      <c r="D10" s="3">
        <v>0</v>
      </c>
      <c r="E10" s="31"/>
    </row>
    <row r="11" spans="1:41" ht="15" hidden="1" x14ac:dyDescent="0.2">
      <c r="B11" s="44" t="s">
        <v>28</v>
      </c>
      <c r="C11" s="41" t="s">
        <v>49</v>
      </c>
      <c r="D11" s="2"/>
      <c r="E11" s="31"/>
    </row>
    <row r="12" spans="1:41" ht="15" hidden="1" x14ac:dyDescent="0.2">
      <c r="B12" s="44" t="s">
        <v>29</v>
      </c>
      <c r="C12" s="49">
        <v>300000</v>
      </c>
      <c r="D12" s="3">
        <f>IF(UPPER(C11)=AO8,C12*0.5,C12*0.4)</f>
        <v>150000</v>
      </c>
      <c r="E12" s="31"/>
    </row>
    <row r="13" spans="1:41" ht="15" hidden="1" x14ac:dyDescent="0.2">
      <c r="B13" s="44" t="s">
        <v>30</v>
      </c>
      <c r="C13" s="49">
        <f>25000*12</f>
        <v>300000</v>
      </c>
      <c r="D13" s="3">
        <f>C13-0.1*C12</f>
        <v>270000</v>
      </c>
      <c r="E13" s="31"/>
    </row>
    <row r="14" spans="1:41" ht="15" hidden="1" x14ac:dyDescent="0.2">
      <c r="B14" s="44" t="s">
        <v>31</v>
      </c>
      <c r="C14" s="49">
        <f>C12/2</f>
        <v>150000</v>
      </c>
      <c r="D14" s="3">
        <f>C14</f>
        <v>150000</v>
      </c>
      <c r="E14" s="31"/>
    </row>
    <row r="15" spans="1:41" ht="15" x14ac:dyDescent="0.2">
      <c r="B15" s="30" t="s">
        <v>87</v>
      </c>
      <c r="C15" s="42">
        <v>50000</v>
      </c>
      <c r="D15" s="3">
        <f>MAX(MIN(C15,50000),0)</f>
        <v>50000</v>
      </c>
      <c r="E15" s="31"/>
    </row>
    <row r="16" spans="1:41" ht="15" x14ac:dyDescent="0.2">
      <c r="B16" s="30" t="s">
        <v>32</v>
      </c>
      <c r="C16" s="42">
        <v>0</v>
      </c>
      <c r="D16" s="3">
        <f>C16</f>
        <v>0</v>
      </c>
      <c r="E16" s="31"/>
    </row>
    <row r="17" spans="2:13" ht="15.75" thickBot="1" x14ac:dyDescent="0.25">
      <c r="B17" s="30" t="s">
        <v>33</v>
      </c>
      <c r="C17" s="42">
        <v>2500</v>
      </c>
      <c r="D17" s="3">
        <f>C17</f>
        <v>2500</v>
      </c>
      <c r="E17" s="31"/>
    </row>
    <row r="18" spans="2:13" ht="16.5" thickTop="1" thickBot="1" x14ac:dyDescent="0.25">
      <c r="B18" s="19" t="s">
        <v>16</v>
      </c>
      <c r="C18" s="2"/>
      <c r="D18" s="2"/>
      <c r="E18" s="20">
        <f>SUM(E8:E9)</f>
        <v>-52500</v>
      </c>
    </row>
    <row r="19" spans="2:13" ht="16.5" thickTop="1" thickBot="1" x14ac:dyDescent="0.25">
      <c r="B19" s="19" t="s">
        <v>17</v>
      </c>
      <c r="C19" s="2"/>
      <c r="D19" s="3">
        <f>SUM(C21:C26)</f>
        <v>0</v>
      </c>
      <c r="E19" s="20">
        <f>D19</f>
        <v>0</v>
      </c>
    </row>
    <row r="20" spans="2:13" ht="13.5" thickTop="1" x14ac:dyDescent="0.2">
      <c r="B20" s="30" t="s">
        <v>34</v>
      </c>
      <c r="C20" s="2"/>
      <c r="D20" s="2"/>
      <c r="E20" s="31"/>
    </row>
    <row r="21" spans="2:13" ht="15" x14ac:dyDescent="0.2">
      <c r="B21" s="44" t="s">
        <v>35</v>
      </c>
      <c r="C21" s="42">
        <v>0</v>
      </c>
      <c r="D21" s="2"/>
      <c r="E21" s="31"/>
    </row>
    <row r="22" spans="2:13" ht="15" x14ac:dyDescent="0.2">
      <c r="B22" s="44" t="s">
        <v>36</v>
      </c>
      <c r="C22" s="42">
        <v>0</v>
      </c>
      <c r="D22" s="2"/>
      <c r="E22" s="31"/>
    </row>
    <row r="23" spans="2:13" ht="15" x14ac:dyDescent="0.2">
      <c r="B23" s="44" t="s">
        <v>40</v>
      </c>
      <c r="C23" s="42">
        <v>0</v>
      </c>
      <c r="D23" s="2"/>
      <c r="E23" s="31"/>
      <c r="M23"/>
    </row>
    <row r="24" spans="2:13" ht="15" x14ac:dyDescent="0.2">
      <c r="B24" s="44" t="s">
        <v>37</v>
      </c>
      <c r="C24" s="42">
        <v>0</v>
      </c>
      <c r="D24" s="2"/>
      <c r="E24" s="31"/>
    </row>
    <row r="25" spans="2:13" ht="15" x14ac:dyDescent="0.2">
      <c r="B25" s="30" t="s">
        <v>38</v>
      </c>
      <c r="C25" s="42">
        <v>0</v>
      </c>
      <c r="D25" s="2"/>
      <c r="E25" s="31"/>
    </row>
    <row r="26" spans="2:13" ht="15.75" thickBot="1" x14ac:dyDescent="0.25">
      <c r="B26" s="30" t="s">
        <v>39</v>
      </c>
      <c r="C26" s="42">
        <v>0</v>
      </c>
      <c r="D26" s="2"/>
      <c r="E26" s="31"/>
    </row>
    <row r="27" spans="2:13" ht="16.5" thickTop="1" thickBot="1" x14ac:dyDescent="0.25">
      <c r="B27" s="19" t="s">
        <v>72</v>
      </c>
      <c r="C27" s="2"/>
      <c r="D27" s="2"/>
      <c r="E27" s="20">
        <f>SUM(D28:D30)</f>
        <v>0</v>
      </c>
    </row>
    <row r="28" spans="2:13" ht="15.75" thickTop="1" x14ac:dyDescent="0.2">
      <c r="B28" s="46" t="s">
        <v>83</v>
      </c>
      <c r="C28" s="42">
        <v>0</v>
      </c>
      <c r="D28" s="3">
        <f>-IF(C28&gt;200000,200000,C28)</f>
        <v>0</v>
      </c>
      <c r="E28" s="31"/>
    </row>
    <row r="29" spans="2:13" ht="15" x14ac:dyDescent="0.2">
      <c r="B29" s="57" t="s">
        <v>79</v>
      </c>
      <c r="C29" s="42">
        <v>0</v>
      </c>
      <c r="D29" s="3">
        <f>-IF(C29&gt;50000,50000,C29)</f>
        <v>0</v>
      </c>
      <c r="E29" s="31"/>
    </row>
    <row r="30" spans="2:13" ht="15" x14ac:dyDescent="0.2">
      <c r="B30" s="46" t="s">
        <v>48</v>
      </c>
      <c r="C30" s="42">
        <v>0</v>
      </c>
      <c r="D30" s="3">
        <f>-IF(C30&gt;30000,30000,C30)</f>
        <v>0</v>
      </c>
      <c r="E30" s="31"/>
    </row>
    <row r="31" spans="2:13" ht="15.75" thickBot="1" x14ac:dyDescent="0.25">
      <c r="B31" s="19" t="s">
        <v>21</v>
      </c>
      <c r="C31" s="2"/>
      <c r="D31" s="2"/>
      <c r="E31" s="32">
        <f>SUM(E27,E18,E19)</f>
        <v>-52500</v>
      </c>
    </row>
    <row r="32" spans="2:13" ht="16.5" thickTop="1" thickBot="1" x14ac:dyDescent="0.25">
      <c r="B32" s="19" t="s">
        <v>71</v>
      </c>
      <c r="C32" s="2"/>
      <c r="D32" s="3">
        <f>IF(SUM(C33:C47)&gt;150001,150000,SUM(C33:C47))</f>
        <v>0</v>
      </c>
      <c r="E32" s="20">
        <f>-D32</f>
        <v>0</v>
      </c>
    </row>
    <row r="33" spans="2:5" ht="15.75" thickTop="1" x14ac:dyDescent="0.2">
      <c r="B33" s="44" t="s">
        <v>51</v>
      </c>
      <c r="C33" s="49">
        <v>0</v>
      </c>
      <c r="D33" s="2"/>
      <c r="E33" s="31"/>
    </row>
    <row r="34" spans="2:5" ht="15" x14ac:dyDescent="0.2">
      <c r="B34" s="44" t="s">
        <v>52</v>
      </c>
      <c r="C34" s="49">
        <v>0</v>
      </c>
      <c r="D34" s="2"/>
      <c r="E34" s="31"/>
    </row>
    <row r="35" spans="2:5" ht="15" x14ac:dyDescent="0.2">
      <c r="B35" s="44" t="s">
        <v>53</v>
      </c>
      <c r="C35" s="49">
        <v>0</v>
      </c>
      <c r="D35" s="2"/>
      <c r="E35" s="31"/>
    </row>
    <row r="36" spans="2:5" ht="15" x14ac:dyDescent="0.2">
      <c r="B36" s="44" t="s">
        <v>54</v>
      </c>
      <c r="C36" s="49">
        <v>0</v>
      </c>
      <c r="D36" s="2"/>
      <c r="E36" s="31"/>
    </row>
    <row r="37" spans="2:5" ht="15" x14ac:dyDescent="0.2">
      <c r="B37" s="44" t="s">
        <v>55</v>
      </c>
      <c r="C37" s="49">
        <v>0</v>
      </c>
      <c r="D37" s="2"/>
      <c r="E37" s="31"/>
    </row>
    <row r="38" spans="2:5" ht="15" x14ac:dyDescent="0.2">
      <c r="B38" s="44" t="s">
        <v>56</v>
      </c>
      <c r="C38" s="49">
        <v>0</v>
      </c>
      <c r="D38" s="2"/>
      <c r="E38" s="31"/>
    </row>
    <row r="39" spans="2:5" ht="15" x14ac:dyDescent="0.2">
      <c r="B39" s="44" t="s">
        <v>57</v>
      </c>
      <c r="C39" s="49">
        <v>0</v>
      </c>
      <c r="D39" s="2"/>
      <c r="E39" s="31"/>
    </row>
    <row r="40" spans="2:5" ht="15" x14ac:dyDescent="0.2">
      <c r="B40" s="44" t="s">
        <v>58</v>
      </c>
      <c r="C40" s="49">
        <v>0</v>
      </c>
      <c r="D40" s="2"/>
      <c r="E40" s="31"/>
    </row>
    <row r="41" spans="2:5" ht="15" x14ac:dyDescent="0.2">
      <c r="B41" s="44" t="s">
        <v>59</v>
      </c>
      <c r="C41" s="49">
        <v>0</v>
      </c>
      <c r="D41" s="2"/>
      <c r="E41" s="31"/>
    </row>
    <row r="42" spans="2:5" ht="15" x14ac:dyDescent="0.2">
      <c r="B42" s="44" t="s">
        <v>60</v>
      </c>
      <c r="C42" s="49">
        <v>0</v>
      </c>
      <c r="D42" s="2"/>
      <c r="E42" s="31"/>
    </row>
    <row r="43" spans="2:5" ht="15" x14ac:dyDescent="0.2">
      <c r="B43" s="44" t="s">
        <v>78</v>
      </c>
      <c r="C43" s="49">
        <v>0</v>
      </c>
      <c r="D43" s="2"/>
      <c r="E43" s="31"/>
    </row>
    <row r="44" spans="2:5" ht="15" x14ac:dyDescent="0.2">
      <c r="B44" s="45" t="s">
        <v>61</v>
      </c>
      <c r="C44" s="49">
        <v>0</v>
      </c>
      <c r="D44" s="2"/>
      <c r="E44" s="31"/>
    </row>
    <row r="45" spans="2:5" ht="15" x14ac:dyDescent="0.2">
      <c r="B45" s="45" t="s">
        <v>74</v>
      </c>
      <c r="C45" s="49"/>
      <c r="D45" s="2"/>
      <c r="E45" s="31"/>
    </row>
    <row r="46" spans="2:5" ht="15" x14ac:dyDescent="0.2">
      <c r="B46" s="45" t="s">
        <v>75</v>
      </c>
      <c r="C46" s="42">
        <v>0</v>
      </c>
      <c r="D46" s="2"/>
      <c r="E46" s="31"/>
    </row>
    <row r="47" spans="2:5" ht="15.75" thickBot="1" x14ac:dyDescent="0.25">
      <c r="B47" s="44" t="s">
        <v>76</v>
      </c>
      <c r="C47" s="42">
        <v>0</v>
      </c>
      <c r="D47" s="2"/>
      <c r="E47" s="31"/>
    </row>
    <row r="48" spans="2:5" ht="16.5" thickTop="1" thickBot="1" x14ac:dyDescent="0.25">
      <c r="B48" s="19" t="s">
        <v>73</v>
      </c>
      <c r="C48" s="42">
        <v>0</v>
      </c>
      <c r="D48" s="2"/>
      <c r="E48" s="20">
        <f>-MIN(C48,50000)</f>
        <v>0</v>
      </c>
    </row>
    <row r="49" spans="1:25" ht="16.5" hidden="1" thickTop="1" thickBot="1" x14ac:dyDescent="0.25">
      <c r="B49" s="19" t="s">
        <v>41</v>
      </c>
      <c r="C49" s="42">
        <v>0</v>
      </c>
      <c r="D49" s="2"/>
      <c r="E49" s="20">
        <f>-MIN(C49,50000)/2</f>
        <v>0</v>
      </c>
    </row>
    <row r="50" spans="1:25" ht="16.5" thickTop="1" thickBot="1" x14ac:dyDescent="0.25">
      <c r="B50" s="19" t="s">
        <v>22</v>
      </c>
      <c r="C50" s="43"/>
      <c r="E50" s="20">
        <f>-SUM(D51:D59)</f>
        <v>0</v>
      </c>
    </row>
    <row r="51" spans="1:25" ht="15.75" thickTop="1" x14ac:dyDescent="0.2">
      <c r="B51" s="44" t="s">
        <v>62</v>
      </c>
      <c r="C51" s="42">
        <v>0</v>
      </c>
      <c r="D51" s="3">
        <f>IF(C51&gt;50001,50000,C51)</f>
        <v>0</v>
      </c>
      <c r="E51" s="31"/>
    </row>
    <row r="52" spans="1:25" ht="15" x14ac:dyDescent="0.2">
      <c r="B52" s="44" t="s">
        <v>63</v>
      </c>
      <c r="C52" s="49">
        <v>0</v>
      </c>
      <c r="D52" s="3">
        <f>IF(C52&gt;50001,50000,C52)</f>
        <v>0</v>
      </c>
      <c r="E52" s="31"/>
    </row>
    <row r="53" spans="1:25" ht="15" x14ac:dyDescent="0.2">
      <c r="B53" s="44" t="s">
        <v>64</v>
      </c>
      <c r="C53" s="42">
        <v>0</v>
      </c>
      <c r="D53" s="3">
        <f>C53</f>
        <v>0</v>
      </c>
      <c r="E53" s="31"/>
    </row>
    <row r="54" spans="1:25" ht="15" x14ac:dyDescent="0.2">
      <c r="B54" s="44" t="s">
        <v>65</v>
      </c>
      <c r="C54" s="42">
        <v>0</v>
      </c>
      <c r="D54" s="3">
        <f>IF(C54&gt;125001,125000,C54)</f>
        <v>0</v>
      </c>
      <c r="E54" s="31"/>
    </row>
    <row r="55" spans="1:25" ht="15" x14ac:dyDescent="0.2">
      <c r="B55" s="44" t="s">
        <v>66</v>
      </c>
      <c r="C55" s="42">
        <v>0</v>
      </c>
      <c r="D55" s="3">
        <f>IF(C55&gt;100001,100000,C55)</f>
        <v>0</v>
      </c>
      <c r="E55" s="31"/>
    </row>
    <row r="56" spans="1:25" ht="15" x14ac:dyDescent="0.2">
      <c r="B56" s="44" t="s">
        <v>67</v>
      </c>
      <c r="C56" s="42">
        <v>0</v>
      </c>
      <c r="D56" s="3">
        <f>C56</f>
        <v>0</v>
      </c>
      <c r="E56" s="31"/>
    </row>
    <row r="57" spans="1:25" ht="15" x14ac:dyDescent="0.2">
      <c r="B57" s="56" t="s">
        <v>82</v>
      </c>
      <c r="C57" s="42">
        <v>0</v>
      </c>
      <c r="D57" s="3">
        <f>IF(C57&gt;60001,60000,C57)</f>
        <v>0</v>
      </c>
      <c r="E57" s="31"/>
    </row>
    <row r="58" spans="1:25" ht="15" x14ac:dyDescent="0.2">
      <c r="B58" s="44" t="s">
        <v>68</v>
      </c>
      <c r="C58" s="42">
        <v>0</v>
      </c>
      <c r="D58" s="3">
        <f>IF(C58&gt;125001,125000,C58)</f>
        <v>0</v>
      </c>
      <c r="E58" s="31"/>
    </row>
    <row r="59" spans="1:25" ht="15.75" thickBot="1" x14ac:dyDescent="0.25">
      <c r="B59" s="44" t="s">
        <v>85</v>
      </c>
      <c r="C59" s="49">
        <v>0</v>
      </c>
      <c r="D59" s="3">
        <f>IF(C59&gt;50001,50000,C59)</f>
        <v>0</v>
      </c>
      <c r="E59" s="31"/>
    </row>
    <row r="60" spans="1:25" ht="16.5" thickTop="1" thickBot="1" x14ac:dyDescent="0.25">
      <c r="B60" s="61" t="s">
        <v>88</v>
      </c>
      <c r="C60" s="49">
        <v>0</v>
      </c>
      <c r="D60" s="3">
        <f>C60</f>
        <v>0</v>
      </c>
      <c r="E60" s="20">
        <f>-D60</f>
        <v>0</v>
      </c>
    </row>
    <row r="61" spans="1:25" ht="16.5" thickTop="1" thickBot="1" x14ac:dyDescent="0.25">
      <c r="B61" s="62" t="s">
        <v>89</v>
      </c>
      <c r="C61" s="49">
        <v>0</v>
      </c>
      <c r="D61" s="3">
        <f t="shared" ref="D61:D62" si="0">C61</f>
        <v>0</v>
      </c>
      <c r="E61" s="20">
        <f>-MIN(D61,150000)</f>
        <v>0</v>
      </c>
    </row>
    <row r="62" spans="1:25" ht="16.5" thickTop="1" thickBot="1" x14ac:dyDescent="0.25">
      <c r="B62" s="62" t="s">
        <v>90</v>
      </c>
      <c r="C62" s="49">
        <v>0</v>
      </c>
      <c r="D62" s="3">
        <f t="shared" si="0"/>
        <v>0</v>
      </c>
      <c r="E62" s="20">
        <f>-MIN(D62,150000)</f>
        <v>0</v>
      </c>
    </row>
    <row r="63" spans="1:25" ht="15.75" thickTop="1" x14ac:dyDescent="0.2">
      <c r="B63" s="19" t="s">
        <v>23</v>
      </c>
      <c r="C63" s="2"/>
      <c r="D63" s="2"/>
      <c r="E63" s="33">
        <f>SUM(E31,E32,E48,E49,E50,E60,E61,E62)</f>
        <v>-52500</v>
      </c>
    </row>
    <row r="64" spans="1:25" ht="15" x14ac:dyDescent="0.2">
      <c r="A64" s="4"/>
      <c r="B64" s="51" t="s">
        <v>86</v>
      </c>
      <c r="C64" s="2"/>
      <c r="D64" s="2"/>
      <c r="E64" s="33" t="s">
        <v>114</v>
      </c>
      <c r="F64" s="4"/>
      <c r="G64" s="4"/>
      <c r="H64" s="4"/>
      <c r="I64" s="4"/>
      <c r="J64" s="4"/>
      <c r="K64" s="4"/>
      <c r="L64" s="4"/>
      <c r="M64" s="4"/>
      <c r="N64" s="4"/>
      <c r="O64" s="4"/>
      <c r="P64" s="4"/>
      <c r="Q64" s="4"/>
      <c r="R64" s="4"/>
      <c r="S64" s="4"/>
      <c r="T64" s="4"/>
      <c r="U64" s="4"/>
      <c r="V64" s="4"/>
      <c r="W64" s="4"/>
      <c r="X64" s="4"/>
      <c r="Y64" s="4"/>
    </row>
    <row r="65" spans="1:5" ht="15" x14ac:dyDescent="0.2">
      <c r="A65" s="4"/>
      <c r="B65" s="30" t="s">
        <v>24</v>
      </c>
      <c r="C65" s="2"/>
      <c r="D65" s="2"/>
      <c r="E65" s="33">
        <f ca="1">MAX(SUM(IF(D7&gt;80,'tax clculator'!AC138,(IF(D7&gt;60,'tax clculator'!AC132,'tax clculator'!AC125))),E64),0)</f>
        <v>0</v>
      </c>
    </row>
    <row r="66" spans="1:5" ht="15" x14ac:dyDescent="0.2">
      <c r="A66" s="4"/>
      <c r="B66" s="51" t="s">
        <v>105</v>
      </c>
      <c r="C66" s="2"/>
      <c r="D66" s="2"/>
      <c r="E66" s="33">
        <f>IF(E63&gt;=10000000,E65*15%,(IF(E63&gt;=5000000,E65*10%,0)))</f>
        <v>0</v>
      </c>
    </row>
    <row r="67" spans="1:5" ht="15.75" thickBot="1" x14ac:dyDescent="0.25">
      <c r="A67" s="4"/>
      <c r="B67" s="30" t="s">
        <v>84</v>
      </c>
      <c r="C67" s="2"/>
      <c r="D67" s="2"/>
      <c r="E67" s="33">
        <f ca="1">0.04*SUM(E65,E66)</f>
        <v>0</v>
      </c>
    </row>
    <row r="68" spans="1:5" ht="20.25" thickTop="1" thickBot="1" x14ac:dyDescent="0.25">
      <c r="A68" s="4"/>
      <c r="B68" s="34" t="s">
        <v>25</v>
      </c>
      <c r="C68" s="21"/>
      <c r="D68" s="21"/>
      <c r="E68" s="35">
        <f ca="1">SUM(E65:E67)</f>
        <v>0</v>
      </c>
    </row>
    <row r="69" spans="1:5" ht="20.25" thickTop="1" thickBot="1" x14ac:dyDescent="0.25">
      <c r="A69" s="4"/>
      <c r="B69" s="52" t="s">
        <v>80</v>
      </c>
      <c r="C69" s="53"/>
      <c r="D69" s="53"/>
      <c r="E69" s="55">
        <v>0</v>
      </c>
    </row>
    <row r="70" spans="1:5" ht="19.5" thickTop="1" x14ac:dyDescent="0.2">
      <c r="A70" s="4"/>
      <c r="B70" s="52" t="s">
        <v>81</v>
      </c>
      <c r="C70" s="53"/>
      <c r="D70" s="53"/>
      <c r="E70" s="54">
        <f ca="1">E68-E69</f>
        <v>0</v>
      </c>
    </row>
    <row r="71" spans="1:5" ht="17.25" hidden="1" thickTop="1" thickBot="1" x14ac:dyDescent="0.25">
      <c r="A71" s="4"/>
      <c r="B71" s="36" t="s">
        <v>26</v>
      </c>
      <c r="C71" s="37"/>
      <c r="D71" s="37"/>
      <c r="E71" s="38" t="e">
        <f ca="1">E68/(E8+E19)</f>
        <v>#DIV/0!</v>
      </c>
    </row>
    <row r="72" spans="1:5" x14ac:dyDescent="0.2">
      <c r="A72" s="4"/>
      <c r="B72" s="16"/>
      <c r="C72" s="16"/>
      <c r="D72" s="16"/>
      <c r="E72" s="16"/>
    </row>
    <row r="73" spans="1:5" x14ac:dyDescent="0.2">
      <c r="A73" s="4"/>
      <c r="B73" s="16"/>
      <c r="C73" s="16"/>
      <c r="D73" s="16"/>
      <c r="E73" s="16"/>
    </row>
    <row r="74" spans="1:5" ht="15.75" x14ac:dyDescent="0.2">
      <c r="A74" s="4"/>
      <c r="B74" s="85" t="s">
        <v>102</v>
      </c>
      <c r="C74" s="85"/>
      <c r="D74" s="85"/>
      <c r="E74" s="85"/>
    </row>
    <row r="75" spans="1:5" ht="15.75" thickBot="1" x14ac:dyDescent="0.25">
      <c r="A75" s="4"/>
      <c r="B75" s="19" t="s">
        <v>8</v>
      </c>
      <c r="C75" s="16"/>
      <c r="D75" s="2"/>
      <c r="E75" s="32">
        <f>C8</f>
        <v>0</v>
      </c>
    </row>
    <row r="76" spans="1:5" ht="15.75" thickTop="1" x14ac:dyDescent="0.2">
      <c r="B76" s="30" t="s">
        <v>116</v>
      </c>
      <c r="C76" s="42"/>
      <c r="E76" s="3">
        <f>MAX(MIN(C76,75000),0)</f>
        <v>75000</v>
      </c>
    </row>
    <row r="77" spans="1:5" ht="15.75" thickBot="1" x14ac:dyDescent="0.25">
      <c r="A77" s="4"/>
      <c r="B77" s="19" t="s">
        <v>103</v>
      </c>
      <c r="C77" s="16"/>
      <c r="D77" s="2"/>
      <c r="E77" s="32">
        <f>E19</f>
        <v>0</v>
      </c>
    </row>
    <row r="78" spans="1:5" ht="14.25" thickTop="1" thickBot="1" x14ac:dyDescent="0.25">
      <c r="A78" s="4"/>
      <c r="B78" s="30" t="s">
        <v>88</v>
      </c>
      <c r="C78" s="16"/>
      <c r="D78" s="16"/>
      <c r="E78" s="20">
        <f>E60</f>
        <v>0</v>
      </c>
    </row>
    <row r="79" spans="1:5" ht="15.75" thickTop="1" x14ac:dyDescent="0.2">
      <c r="A79" s="4"/>
      <c r="B79" s="19" t="s">
        <v>23</v>
      </c>
      <c r="C79" s="2"/>
      <c r="D79" s="2"/>
      <c r="E79" s="33">
        <f>E75-E76+E78+E77</f>
        <v>-75000</v>
      </c>
    </row>
    <row r="80" spans="1:5" ht="15" x14ac:dyDescent="0.2">
      <c r="A80" s="4"/>
      <c r="B80" s="51" t="s">
        <v>112</v>
      </c>
      <c r="C80" s="2"/>
      <c r="D80" s="2"/>
      <c r="E80" s="33">
        <f>-IF(E79&lt;=700000,25000,0)</f>
        <v>-25000</v>
      </c>
    </row>
    <row r="81" spans="1:28" ht="15" x14ac:dyDescent="0.2">
      <c r="A81" s="4"/>
      <c r="B81" s="30" t="s">
        <v>24</v>
      </c>
      <c r="C81" s="2"/>
      <c r="D81" s="2"/>
      <c r="E81" s="33">
        <f ca="1">MAX(SUM(IF(D7&gt;80,'tax clculator'!AC171,(IF(D7&gt;60,'tax clculator'!AC161,'tax clculator'!AC151))),E80),0)</f>
        <v>0</v>
      </c>
    </row>
    <row r="82" spans="1:28" ht="15" x14ac:dyDescent="0.2">
      <c r="A82" s="4"/>
      <c r="B82" s="51" t="s">
        <v>113</v>
      </c>
      <c r="C82" s="2"/>
      <c r="D82" s="2"/>
      <c r="E82" s="33">
        <f>IF(E79&gt;=10000000,E81*15%,(IF(E79&gt;=5000000,E81*10%,0)))</f>
        <v>0</v>
      </c>
    </row>
    <row r="83" spans="1:28" ht="15.75" thickBot="1" x14ac:dyDescent="0.25">
      <c r="A83" s="4"/>
      <c r="B83" s="30" t="s">
        <v>84</v>
      </c>
      <c r="C83" s="2"/>
      <c r="D83" s="2"/>
      <c r="E83" s="33">
        <f ca="1">0.04*SUM(E81,E82)</f>
        <v>0</v>
      </c>
    </row>
    <row r="84" spans="1:28" ht="19.5" thickTop="1" x14ac:dyDescent="0.2">
      <c r="A84" s="4"/>
      <c r="B84" s="89" t="s">
        <v>115</v>
      </c>
      <c r="C84" s="90"/>
      <c r="D84" s="91"/>
      <c r="E84" s="35">
        <f ca="1">SUM(E81:E83)</f>
        <v>0</v>
      </c>
    </row>
    <row r="85" spans="1:28" ht="18.75" x14ac:dyDescent="0.2">
      <c r="A85" s="4"/>
      <c r="B85" s="86" t="s">
        <v>80</v>
      </c>
      <c r="C85" s="87"/>
      <c r="D85" s="88"/>
      <c r="E85" s="65">
        <v>0</v>
      </c>
    </row>
    <row r="86" spans="1:28" ht="32.25" customHeight="1" x14ac:dyDescent="0.35">
      <c r="A86" s="4"/>
      <c r="B86" s="92" t="s">
        <v>118</v>
      </c>
      <c r="C86" s="93"/>
      <c r="D86" s="94"/>
      <c r="E86" s="66">
        <f ca="1">(E84-E85)</f>
        <v>0</v>
      </c>
    </row>
    <row r="87" spans="1:28" ht="15" x14ac:dyDescent="0.25">
      <c r="A87" s="4"/>
      <c r="B87" s="60" t="s">
        <v>106</v>
      </c>
      <c r="C87" s="16"/>
      <c r="D87" s="16"/>
      <c r="E87" s="16"/>
    </row>
    <row r="88" spans="1:28" hidden="1" x14ac:dyDescent="0.2">
      <c r="A88" s="4"/>
      <c r="B88" s="16"/>
      <c r="C88" s="16"/>
      <c r="D88" s="16"/>
      <c r="E88" s="16"/>
    </row>
    <row r="89" spans="1:28" hidden="1" x14ac:dyDescent="0.2">
      <c r="E89" s="50"/>
    </row>
    <row r="90" spans="1:28" ht="28.5" hidden="1" customHeight="1" x14ac:dyDescent="0.2">
      <c r="B90" s="76" t="s">
        <v>44</v>
      </c>
      <c r="C90" s="77"/>
      <c r="D90" s="77"/>
      <c r="E90" s="78"/>
    </row>
    <row r="91" spans="1:28" hidden="1" x14ac:dyDescent="0.2">
      <c r="B91" s="22"/>
      <c r="C91" s="22"/>
      <c r="D91" s="22"/>
      <c r="E91" s="22"/>
    </row>
    <row r="92" spans="1:28" ht="27.75" hidden="1" customHeight="1" x14ac:dyDescent="0.2">
      <c r="B92" s="70" t="s">
        <v>42</v>
      </c>
      <c r="C92" s="71"/>
      <c r="D92" s="71"/>
      <c r="E92" s="72"/>
    </row>
    <row r="93" spans="1:28" hidden="1" x14ac:dyDescent="0.2">
      <c r="B93" s="23"/>
      <c r="E93" s="24"/>
    </row>
    <row r="94" spans="1:28" ht="38.25" hidden="1" customHeight="1" x14ac:dyDescent="0.2">
      <c r="B94" s="67" t="s">
        <v>43</v>
      </c>
      <c r="C94" s="68"/>
      <c r="D94" s="68"/>
      <c r="E94" s="69"/>
    </row>
    <row r="95" spans="1:28" hidden="1" x14ac:dyDescent="0.2">
      <c r="A95" s="4"/>
      <c r="AB95" s="12"/>
    </row>
    <row r="96" spans="1:28" hidden="1" x14ac:dyDescent="0.2">
      <c r="A96" s="4"/>
      <c r="AB96" s="12"/>
    </row>
    <row r="97" spans="1:28" hidden="1" x14ac:dyDescent="0.2">
      <c r="A97" s="4"/>
      <c r="AB97" s="12"/>
    </row>
    <row r="98" spans="1:28" hidden="1" x14ac:dyDescent="0.2">
      <c r="A98" s="4"/>
      <c r="AB98" s="12"/>
    </row>
    <row r="99" spans="1:28" hidden="1" x14ac:dyDescent="0.2"/>
    <row r="100" spans="1:28" hidden="1" x14ac:dyDescent="0.2"/>
    <row r="101" spans="1:28" hidden="1" x14ac:dyDescent="0.2"/>
    <row r="102" spans="1:28" hidden="1" x14ac:dyDescent="0.2"/>
    <row r="103" spans="1:28" hidden="1" x14ac:dyDescent="0.2"/>
    <row r="104" spans="1:28" hidden="1" x14ac:dyDescent="0.2"/>
    <row r="105" spans="1:28" hidden="1" x14ac:dyDescent="0.2"/>
    <row r="106" spans="1:28" hidden="1" x14ac:dyDescent="0.2"/>
    <row r="107" spans="1:28" hidden="1" x14ac:dyDescent="0.2"/>
    <row r="108" spans="1:28" hidden="1" x14ac:dyDescent="0.2"/>
    <row r="109" spans="1:28" hidden="1" x14ac:dyDescent="0.2"/>
    <row r="110" spans="1:28" hidden="1" x14ac:dyDescent="0.2"/>
    <row r="111" spans="1:28" hidden="1" x14ac:dyDescent="0.2"/>
    <row r="112" spans="1:28" hidden="1" x14ac:dyDescent="0.2"/>
    <row r="113" spans="28:33" hidden="1" x14ac:dyDescent="0.2"/>
    <row r="114" spans="28:33" hidden="1" x14ac:dyDescent="0.2"/>
    <row r="115" spans="28:33" hidden="1" x14ac:dyDescent="0.2"/>
    <row r="116" spans="28:33" hidden="1" x14ac:dyDescent="0.2"/>
    <row r="117" spans="28:33" hidden="1" x14ac:dyDescent="0.2"/>
    <row r="118" spans="28:33" hidden="1" x14ac:dyDescent="0.2">
      <c r="AB118" s="8" t="s">
        <v>0</v>
      </c>
      <c r="AC118" s="9" t="s">
        <v>1</v>
      </c>
      <c r="AD118" s="9" t="s">
        <v>2</v>
      </c>
      <c r="AE118" s="9" t="s">
        <v>3</v>
      </c>
      <c r="AF118" s="9" t="s">
        <v>4</v>
      </c>
      <c r="AG118" s="9" t="s">
        <v>5</v>
      </c>
    </row>
    <row r="119" spans="28:33" hidden="1" x14ac:dyDescent="0.2">
      <c r="AB119" s="8"/>
      <c r="AC119" s="9"/>
      <c r="AD119" s="9"/>
      <c r="AE119" s="9"/>
      <c r="AF119" s="9"/>
      <c r="AG119" s="9"/>
    </row>
    <row r="120" spans="28:33" hidden="1" x14ac:dyDescent="0.2">
      <c r="AB120" s="8"/>
      <c r="AC120" s="9"/>
      <c r="AD120" s="9"/>
      <c r="AE120" s="9"/>
      <c r="AF120" s="9"/>
      <c r="AG120" s="9"/>
    </row>
    <row r="121" spans="28:33" hidden="1" x14ac:dyDescent="0.2">
      <c r="AB121" s="8" t="s">
        <v>14</v>
      </c>
      <c r="AC121" s="10">
        <f>AG121*AF121</f>
        <v>0</v>
      </c>
      <c r="AD121" s="10">
        <v>250000</v>
      </c>
      <c r="AE121" s="10"/>
      <c r="AF121" s="11">
        <f>AD121</f>
        <v>250000</v>
      </c>
      <c r="AG121" s="12">
        <v>0</v>
      </c>
    </row>
    <row r="122" spans="28:33" hidden="1" x14ac:dyDescent="0.2">
      <c r="AB122" s="8" t="s">
        <v>15</v>
      </c>
      <c r="AC122" s="10">
        <f>MAX(0,MIN(AG122*AF122,AG122*AE122))</f>
        <v>0</v>
      </c>
      <c r="AD122" s="10">
        <v>500000</v>
      </c>
      <c r="AE122" s="10">
        <f>AD122-AD121</f>
        <v>250000</v>
      </c>
      <c r="AF122" s="11">
        <f>E63-AF121</f>
        <v>-302500</v>
      </c>
      <c r="AG122" s="12">
        <v>0.05</v>
      </c>
    </row>
    <row r="123" spans="28:33" hidden="1" x14ac:dyDescent="0.2">
      <c r="AB123" s="8" t="s">
        <v>9</v>
      </c>
      <c r="AC123" s="10">
        <f>MAX(0,MIN(AG123*AF123,AG123*AE123))</f>
        <v>0</v>
      </c>
      <c r="AD123" s="10">
        <v>1000000</v>
      </c>
      <c r="AE123" s="10">
        <f>AD123-AD122</f>
        <v>500000</v>
      </c>
      <c r="AF123" s="10">
        <f>AF122-AE122</f>
        <v>-552500</v>
      </c>
      <c r="AG123" s="12">
        <v>0.2</v>
      </c>
    </row>
    <row r="124" spans="28:33" hidden="1" x14ac:dyDescent="0.2">
      <c r="AB124" s="8" t="s">
        <v>11</v>
      </c>
      <c r="AC124" s="10">
        <f>MAX(0,MIN(AG124*AF124,AG124*AE124))</f>
        <v>0</v>
      </c>
      <c r="AD124" s="10"/>
      <c r="AE124" s="13">
        <f>'tax clculator'!E63-AD123</f>
        <v>-1052500</v>
      </c>
      <c r="AF124" s="14">
        <f>AF123-AE123</f>
        <v>-1052500</v>
      </c>
      <c r="AG124" s="12">
        <v>0.30000000000000004</v>
      </c>
    </row>
    <row r="125" spans="28:33" hidden="1" x14ac:dyDescent="0.2">
      <c r="AB125" s="8" t="s">
        <v>12</v>
      </c>
      <c r="AC125" s="15">
        <f>SUM(AC121:AC124)</f>
        <v>0</v>
      </c>
      <c r="AD125" s="10"/>
      <c r="AE125" s="10"/>
      <c r="AF125" s="10"/>
      <c r="AG125" s="12"/>
    </row>
    <row r="126" spans="28:33" hidden="1" x14ac:dyDescent="0.2"/>
    <row r="127" spans="28:33" hidden="1" x14ac:dyDescent="0.2">
      <c r="AB127" s="8" t="s">
        <v>13</v>
      </c>
      <c r="AC127" s="9" t="s">
        <v>1</v>
      </c>
      <c r="AD127" s="9" t="s">
        <v>2</v>
      </c>
      <c r="AE127" s="9" t="s">
        <v>3</v>
      </c>
      <c r="AF127" s="9" t="s">
        <v>4</v>
      </c>
      <c r="AG127" s="9" t="s">
        <v>5</v>
      </c>
    </row>
    <row r="128" spans="28:33" hidden="1" x14ac:dyDescent="0.2">
      <c r="AB128" s="8" t="s">
        <v>69</v>
      </c>
      <c r="AC128" s="10">
        <f>AG128*AF128</f>
        <v>0</v>
      </c>
      <c r="AD128" s="10">
        <v>300000</v>
      </c>
      <c r="AE128" s="10"/>
      <c r="AF128" s="10">
        <f>AD128</f>
        <v>300000</v>
      </c>
      <c r="AG128" s="12">
        <v>0</v>
      </c>
    </row>
    <row r="129" spans="28:33" hidden="1" x14ac:dyDescent="0.2">
      <c r="AB129" s="8" t="s">
        <v>70</v>
      </c>
      <c r="AC129" s="10">
        <f>MAX(0,MIN(AG129*AF129,AG129*AE129))</f>
        <v>0</v>
      </c>
      <c r="AD129" s="10">
        <v>500000</v>
      </c>
      <c r="AE129" s="10">
        <f>AD129-AD128</f>
        <v>200000</v>
      </c>
      <c r="AF129" s="13">
        <f>'tax clculator'!E63-AF128</f>
        <v>-352500</v>
      </c>
      <c r="AG129" s="12">
        <v>0.05</v>
      </c>
    </row>
    <row r="130" spans="28:33" hidden="1" x14ac:dyDescent="0.2">
      <c r="AB130" s="8" t="s">
        <v>9</v>
      </c>
      <c r="AC130" s="10">
        <f>MAX(0,MIN(AG130*AF130,AG130*AE130))</f>
        <v>0</v>
      </c>
      <c r="AD130" s="10">
        <v>1000000</v>
      </c>
      <c r="AE130" s="10">
        <f>AD130-AD129</f>
        <v>500000</v>
      </c>
      <c r="AF130" s="10">
        <f>AF129-AE129</f>
        <v>-552500</v>
      </c>
      <c r="AG130" s="12">
        <v>0.2</v>
      </c>
    </row>
    <row r="131" spans="28:33" hidden="1" x14ac:dyDescent="0.2">
      <c r="AB131" s="8" t="s">
        <v>11</v>
      </c>
      <c r="AC131" s="10">
        <f>MAX(0,MIN(AG131*AF131,AG131*AE131))</f>
        <v>0</v>
      </c>
      <c r="AD131" s="10"/>
      <c r="AE131" s="13">
        <f>'tax clculator'!E63-AD130</f>
        <v>-1052500</v>
      </c>
      <c r="AF131" s="10">
        <f>AF130-AE130</f>
        <v>-1052500</v>
      </c>
      <c r="AG131" s="12">
        <v>0.30000000000000004</v>
      </c>
    </row>
    <row r="132" spans="28:33" hidden="1" x14ac:dyDescent="0.2">
      <c r="AB132" s="8" t="s">
        <v>12</v>
      </c>
      <c r="AC132" s="15">
        <f>SUM(AC128:AC131)</f>
        <v>0</v>
      </c>
      <c r="AD132" s="10"/>
      <c r="AE132" s="10"/>
      <c r="AF132" s="10"/>
      <c r="AG132" s="12"/>
    </row>
    <row r="133" spans="28:33" hidden="1" x14ac:dyDescent="0.2"/>
    <row r="134" spans="28:33" hidden="1" x14ac:dyDescent="0.2">
      <c r="AB134" s="8" t="s">
        <v>18</v>
      </c>
      <c r="AC134" s="9" t="s">
        <v>1</v>
      </c>
      <c r="AD134" s="9" t="s">
        <v>2</v>
      </c>
      <c r="AE134" s="9" t="s">
        <v>3</v>
      </c>
      <c r="AF134" s="9" t="s">
        <v>4</v>
      </c>
      <c r="AG134" s="9" t="s">
        <v>5</v>
      </c>
    </row>
    <row r="135" spans="28:33" hidden="1" x14ac:dyDescent="0.2">
      <c r="AB135" s="8" t="s">
        <v>19</v>
      </c>
      <c r="AC135" s="10">
        <f>AG135*AF135</f>
        <v>0</v>
      </c>
      <c r="AD135" s="10">
        <v>500000</v>
      </c>
      <c r="AE135" s="10"/>
      <c r="AF135" s="10">
        <f>AD135</f>
        <v>500000</v>
      </c>
      <c r="AG135" s="12">
        <v>0</v>
      </c>
    </row>
    <row r="136" spans="28:33" hidden="1" x14ac:dyDescent="0.2">
      <c r="AB136" s="8" t="s">
        <v>9</v>
      </c>
      <c r="AC136" s="10">
        <f>MAX(0,MIN(AG136*AF136,AG136*AE136))</f>
        <v>0</v>
      </c>
      <c r="AD136" s="10">
        <v>1000000</v>
      </c>
      <c r="AE136" s="10">
        <f>AD136-AD135</f>
        <v>500000</v>
      </c>
      <c r="AF136" s="13">
        <f>'tax clculator'!E63-AF135</f>
        <v>-552500</v>
      </c>
      <c r="AG136" s="12">
        <v>0.2</v>
      </c>
    </row>
    <row r="137" spans="28:33" hidden="1" x14ac:dyDescent="0.2">
      <c r="AB137" s="8" t="s">
        <v>20</v>
      </c>
      <c r="AC137" s="10">
        <f>MAX(0,MIN(AG137*AF137,AG137*AE137))</f>
        <v>0</v>
      </c>
      <c r="AD137" s="10"/>
      <c r="AE137" s="13">
        <f>'tax clculator'!E63-AD136</f>
        <v>-1052500</v>
      </c>
      <c r="AF137" s="10">
        <f>AF136-AE136</f>
        <v>-1052500</v>
      </c>
      <c r="AG137" s="12">
        <v>0.3</v>
      </c>
    </row>
    <row r="138" spans="28:33" hidden="1" x14ac:dyDescent="0.2">
      <c r="AB138" s="8" t="s">
        <v>12</v>
      </c>
      <c r="AC138" s="15">
        <f>SUM(AC135:AC137)</f>
        <v>0</v>
      </c>
      <c r="AD138" s="10"/>
      <c r="AE138" s="10"/>
      <c r="AF138" s="10"/>
      <c r="AG138" s="12"/>
    </row>
    <row r="139" spans="28:33" hidden="1" x14ac:dyDescent="0.2"/>
    <row r="140" spans="28:33" hidden="1" x14ac:dyDescent="0.2"/>
    <row r="141" spans="28:33" hidden="1" x14ac:dyDescent="0.2"/>
    <row r="142" spans="28:33" hidden="1" x14ac:dyDescent="0.2"/>
    <row r="143" spans="28:33" hidden="1" x14ac:dyDescent="0.2">
      <c r="AB143" s="8" t="s">
        <v>0</v>
      </c>
      <c r="AC143" s="9" t="s">
        <v>1</v>
      </c>
      <c r="AD143" s="9" t="s">
        <v>2</v>
      </c>
      <c r="AE143" s="9" t="s">
        <v>3</v>
      </c>
      <c r="AF143" s="9" t="s">
        <v>4</v>
      </c>
      <c r="AG143" s="9" t="s">
        <v>5</v>
      </c>
    </row>
    <row r="144" spans="28:33" hidden="1" x14ac:dyDescent="0.2">
      <c r="AB144" s="8" t="s">
        <v>98</v>
      </c>
      <c r="AC144" s="50">
        <f>AG144*AF144</f>
        <v>0</v>
      </c>
      <c r="AD144" s="50">
        <v>300000</v>
      </c>
      <c r="AE144" s="50"/>
      <c r="AF144" s="50">
        <f>AD144</f>
        <v>300000</v>
      </c>
      <c r="AG144" s="12">
        <v>0</v>
      </c>
    </row>
    <row r="145" spans="28:33" hidden="1" x14ac:dyDescent="0.2">
      <c r="AB145" s="8" t="s">
        <v>108</v>
      </c>
      <c r="AC145" s="50">
        <f>MAX(0,MIN(AG145*AF145,AG145*AE145))</f>
        <v>0</v>
      </c>
      <c r="AD145" s="50">
        <v>700000</v>
      </c>
      <c r="AE145" s="50">
        <f>AD145-AD144</f>
        <v>400000</v>
      </c>
      <c r="AF145" s="50">
        <f>$E$79-AF144</f>
        <v>-375000</v>
      </c>
      <c r="AG145" s="12">
        <v>0.05</v>
      </c>
    </row>
    <row r="146" spans="28:33" hidden="1" x14ac:dyDescent="0.2">
      <c r="AB146" s="8" t="s">
        <v>109</v>
      </c>
      <c r="AC146" s="50">
        <f>MAX(0,MIN(AG146*AF146,AG146*AE146))</f>
        <v>0</v>
      </c>
      <c r="AD146" s="50">
        <v>1000000</v>
      </c>
      <c r="AE146" s="50">
        <f>AD146-AD145</f>
        <v>300000</v>
      </c>
      <c r="AF146" s="50">
        <f>AF145-AE145</f>
        <v>-775000</v>
      </c>
      <c r="AG146" s="12">
        <v>0.1</v>
      </c>
    </row>
    <row r="147" spans="28:33" hidden="1" x14ac:dyDescent="0.2">
      <c r="AB147" s="8" t="s">
        <v>110</v>
      </c>
      <c r="AC147" s="50">
        <f>MAX(0,MIN(AG147*AF147,AG147*AE147))</f>
        <v>0</v>
      </c>
      <c r="AD147" s="50">
        <v>1200000</v>
      </c>
      <c r="AE147" s="50">
        <f t="shared" ref="AE147:AE149" si="1">AD147-AD146</f>
        <v>200000</v>
      </c>
      <c r="AF147" s="50">
        <f>AF146-AE146</f>
        <v>-1075000</v>
      </c>
      <c r="AG147" s="12">
        <v>0.15</v>
      </c>
    </row>
    <row r="148" spans="28:33" hidden="1" x14ac:dyDescent="0.2">
      <c r="AB148" s="8" t="s">
        <v>111</v>
      </c>
      <c r="AC148" s="50">
        <f t="shared" ref="AC148:AC149" si="2">MAX(0,MIN(AG148*AF148,AG148*AE148))</f>
        <v>0</v>
      </c>
      <c r="AD148" s="50">
        <v>1500000</v>
      </c>
      <c r="AE148" s="50">
        <f t="shared" si="1"/>
        <v>300000</v>
      </c>
      <c r="AF148" s="50">
        <f>AF147-AE147</f>
        <v>-1275000</v>
      </c>
      <c r="AG148" s="12">
        <v>0.2</v>
      </c>
    </row>
    <row r="149" spans="28:33" hidden="1" x14ac:dyDescent="0.2">
      <c r="AB149" s="8" t="s">
        <v>97</v>
      </c>
      <c r="AC149" s="50">
        <f t="shared" si="2"/>
        <v>0</v>
      </c>
      <c r="AD149" s="50">
        <v>1500000</v>
      </c>
      <c r="AE149" s="50">
        <f t="shared" si="1"/>
        <v>0</v>
      </c>
      <c r="AF149" s="50">
        <f>AF148-AE148</f>
        <v>-1575000</v>
      </c>
      <c r="AG149" s="12">
        <v>0.25</v>
      </c>
    </row>
    <row r="150" spans="28:33" hidden="1" x14ac:dyDescent="0.2">
      <c r="AB150" s="8" t="s">
        <v>97</v>
      </c>
      <c r="AC150" s="10">
        <f>MAX(0,MIN(AG150*AF150,AG150*AE150))</f>
        <v>0</v>
      </c>
      <c r="AD150" s="50"/>
      <c r="AE150" s="50">
        <f>$E$79-AD149</f>
        <v>-1575000</v>
      </c>
      <c r="AF150" s="50">
        <f>AF149-AE149</f>
        <v>-1575000</v>
      </c>
      <c r="AG150" s="12">
        <v>0.3</v>
      </c>
    </row>
    <row r="151" spans="28:33" hidden="1" x14ac:dyDescent="0.2">
      <c r="AB151" s="8" t="s">
        <v>12</v>
      </c>
      <c r="AC151" s="58">
        <f>SUM(AC144:AC150)</f>
        <v>0</v>
      </c>
      <c r="AD151" s="50"/>
      <c r="AE151" s="50"/>
      <c r="AF151" s="50"/>
    </row>
    <row r="152" spans="28:33" hidden="1" x14ac:dyDescent="0.2"/>
    <row r="153" spans="28:33" hidden="1" x14ac:dyDescent="0.2">
      <c r="AB153" s="8" t="s">
        <v>100</v>
      </c>
      <c r="AC153" s="9" t="s">
        <v>1</v>
      </c>
      <c r="AD153" s="9" t="s">
        <v>2</v>
      </c>
      <c r="AE153" s="9" t="s">
        <v>3</v>
      </c>
      <c r="AF153" s="9" t="s">
        <v>4</v>
      </c>
      <c r="AG153" s="9" t="s">
        <v>5</v>
      </c>
    </row>
    <row r="154" spans="28:33" hidden="1" x14ac:dyDescent="0.2">
      <c r="AB154" s="8" t="s">
        <v>98</v>
      </c>
      <c r="AC154" s="50">
        <f>AG154*AF154</f>
        <v>0</v>
      </c>
      <c r="AD154" s="50">
        <v>300000</v>
      </c>
      <c r="AE154" s="50"/>
      <c r="AF154" s="50">
        <f>AD154</f>
        <v>300000</v>
      </c>
      <c r="AG154" s="12">
        <v>0</v>
      </c>
    </row>
    <row r="155" spans="28:33" hidden="1" x14ac:dyDescent="0.2">
      <c r="AB155" s="59" t="s">
        <v>99</v>
      </c>
      <c r="AC155" s="50">
        <f>MAX(0,MIN(AG155*AF155,AG155*AE155))</f>
        <v>0</v>
      </c>
      <c r="AD155" s="50">
        <v>500000</v>
      </c>
      <c r="AE155" s="50">
        <f>AD155-AD154</f>
        <v>200000</v>
      </c>
      <c r="AF155" s="50">
        <f>$E$79-AF154</f>
        <v>-375000</v>
      </c>
      <c r="AG155" s="12">
        <v>0.05</v>
      </c>
    </row>
    <row r="156" spans="28:33" hidden="1" x14ac:dyDescent="0.2">
      <c r="AB156" s="8" t="s">
        <v>93</v>
      </c>
      <c r="AC156" s="50">
        <f>MAX(0,MIN(AG156*AF156,AG156*AE156))</f>
        <v>0</v>
      </c>
      <c r="AD156" s="50">
        <v>750000</v>
      </c>
      <c r="AE156" s="50">
        <f>AD156-AD155</f>
        <v>250000</v>
      </c>
      <c r="AF156" s="50">
        <f>AF155-AE155</f>
        <v>-575000</v>
      </c>
      <c r="AG156" s="12">
        <v>0.1</v>
      </c>
    </row>
    <row r="157" spans="28:33" hidden="1" x14ac:dyDescent="0.2">
      <c r="AB157" s="8" t="s">
        <v>94</v>
      </c>
      <c r="AC157" s="50">
        <f>MAX(0,MIN(AG157*AF157,AG157*AE157))</f>
        <v>0</v>
      </c>
      <c r="AD157" s="50">
        <v>1000000</v>
      </c>
      <c r="AE157" s="50">
        <f t="shared" ref="AE157:AE159" si="3">AD157-AD156</f>
        <v>250000</v>
      </c>
      <c r="AF157" s="50">
        <f>AF156-AE156</f>
        <v>-825000</v>
      </c>
      <c r="AG157" s="12">
        <v>0.15</v>
      </c>
    </row>
    <row r="158" spans="28:33" hidden="1" x14ac:dyDescent="0.2">
      <c r="AB158" s="8" t="s">
        <v>95</v>
      </c>
      <c r="AC158" s="50">
        <f t="shared" ref="AC158:AC159" si="4">MAX(0,MIN(AG158*AF158,AG158*AE158))</f>
        <v>0</v>
      </c>
      <c r="AD158" s="50">
        <v>1250000</v>
      </c>
      <c r="AE158" s="50">
        <f t="shared" si="3"/>
        <v>250000</v>
      </c>
      <c r="AF158" s="50">
        <f>AF157-AE157</f>
        <v>-1075000</v>
      </c>
      <c r="AG158" s="12">
        <v>0.2</v>
      </c>
    </row>
    <row r="159" spans="28:33" hidden="1" x14ac:dyDescent="0.2">
      <c r="AB159" s="8" t="s">
        <v>96</v>
      </c>
      <c r="AC159" s="50">
        <f t="shared" si="4"/>
        <v>0</v>
      </c>
      <c r="AD159" s="50">
        <v>1500000</v>
      </c>
      <c r="AE159" s="50">
        <f t="shared" si="3"/>
        <v>250000</v>
      </c>
      <c r="AF159" s="50">
        <f>AF158-AE158</f>
        <v>-1325000</v>
      </c>
      <c r="AG159" s="12">
        <v>0.25</v>
      </c>
    </row>
    <row r="160" spans="28:33" hidden="1" x14ac:dyDescent="0.2">
      <c r="AB160" s="8" t="s">
        <v>97</v>
      </c>
      <c r="AC160" s="10">
        <f>MAX(0,MIN(AG160*AF160,AG160*AE160))</f>
        <v>0</v>
      </c>
      <c r="AD160" s="50"/>
      <c r="AE160" s="50">
        <f>$E$79-AD159</f>
        <v>-1575000</v>
      </c>
      <c r="AF160" s="50">
        <f>AF159-AE159</f>
        <v>-1575000</v>
      </c>
      <c r="AG160" s="12">
        <v>0.3</v>
      </c>
    </row>
    <row r="161" spans="28:33" hidden="1" x14ac:dyDescent="0.2">
      <c r="AB161" s="8" t="s">
        <v>12</v>
      </c>
      <c r="AC161" s="58">
        <f>SUM(AC154:AC160)</f>
        <v>0</v>
      </c>
      <c r="AD161" s="50"/>
      <c r="AE161" s="50"/>
      <c r="AF161" s="50"/>
    </row>
    <row r="162" spans="28:33" hidden="1" x14ac:dyDescent="0.2"/>
    <row r="163" spans="28:33" hidden="1" x14ac:dyDescent="0.2">
      <c r="AB163" s="8" t="s">
        <v>101</v>
      </c>
      <c r="AC163" s="9" t="s">
        <v>1</v>
      </c>
      <c r="AD163" s="9" t="s">
        <v>2</v>
      </c>
      <c r="AE163" s="9" t="s">
        <v>3</v>
      </c>
      <c r="AF163" s="9" t="s">
        <v>4</v>
      </c>
      <c r="AG163" s="9" t="s">
        <v>5</v>
      </c>
    </row>
    <row r="164" spans="28:33" hidden="1" x14ac:dyDescent="0.2">
      <c r="AB164" s="8" t="s">
        <v>91</v>
      </c>
      <c r="AC164" s="50">
        <f>AG164*AF164</f>
        <v>0</v>
      </c>
      <c r="AD164" s="50">
        <v>250000</v>
      </c>
      <c r="AE164" s="50"/>
      <c r="AF164" s="50">
        <f>AD164</f>
        <v>250000</v>
      </c>
      <c r="AG164" s="12">
        <v>0</v>
      </c>
    </row>
    <row r="165" spans="28:33" hidden="1" x14ac:dyDescent="0.2">
      <c r="AB165" s="8" t="s">
        <v>92</v>
      </c>
      <c r="AC165" s="50">
        <f>MAX(0,MIN(AG165*AF165,AG165*AE165))</f>
        <v>0</v>
      </c>
      <c r="AD165" s="50">
        <v>500000</v>
      </c>
      <c r="AE165" s="50">
        <f>AD165-AD164</f>
        <v>250000</v>
      </c>
      <c r="AF165" s="50">
        <f>$E$79-AF164</f>
        <v>-325000</v>
      </c>
      <c r="AG165" s="12">
        <v>0</v>
      </c>
    </row>
    <row r="166" spans="28:33" hidden="1" x14ac:dyDescent="0.2">
      <c r="AB166" s="8" t="s">
        <v>93</v>
      </c>
      <c r="AC166" s="50">
        <f>MAX(0,MIN(AG166*AF166,AG166*AE166))</f>
        <v>0</v>
      </c>
      <c r="AD166" s="50">
        <v>750000</v>
      </c>
      <c r="AE166" s="50">
        <f>AD166-AD165</f>
        <v>250000</v>
      </c>
      <c r="AF166" s="50">
        <f>AF165-AE165</f>
        <v>-575000</v>
      </c>
      <c r="AG166" s="12">
        <v>0.1</v>
      </c>
    </row>
    <row r="167" spans="28:33" hidden="1" x14ac:dyDescent="0.2">
      <c r="AB167" s="8" t="s">
        <v>94</v>
      </c>
      <c r="AC167" s="50">
        <f>MAX(0,MIN(AG167*AF167,AG167*AE167))</f>
        <v>0</v>
      </c>
      <c r="AD167" s="50">
        <v>1000000</v>
      </c>
      <c r="AE167" s="50">
        <f t="shared" ref="AE167:AE169" si="5">AD167-AD166</f>
        <v>250000</v>
      </c>
      <c r="AF167" s="50">
        <f>AF166-AE166</f>
        <v>-825000</v>
      </c>
      <c r="AG167" s="12">
        <v>0.15</v>
      </c>
    </row>
    <row r="168" spans="28:33" hidden="1" x14ac:dyDescent="0.2">
      <c r="AB168" s="8" t="s">
        <v>95</v>
      </c>
      <c r="AC168" s="50">
        <f t="shared" ref="AC168:AC169" si="6">MAX(0,MIN(AG168*AF168,AG168*AE168))</f>
        <v>0</v>
      </c>
      <c r="AD168" s="50">
        <v>1250000</v>
      </c>
      <c r="AE168" s="50">
        <f t="shared" si="5"/>
        <v>250000</v>
      </c>
      <c r="AF168" s="50">
        <f>AF167-AE167</f>
        <v>-1075000</v>
      </c>
      <c r="AG168" s="12">
        <v>0.2</v>
      </c>
    </row>
    <row r="169" spans="28:33" hidden="1" x14ac:dyDescent="0.2">
      <c r="AB169" s="8" t="s">
        <v>96</v>
      </c>
      <c r="AC169" s="50">
        <f t="shared" si="6"/>
        <v>0</v>
      </c>
      <c r="AD169" s="50">
        <v>1500000</v>
      </c>
      <c r="AE169" s="50">
        <f t="shared" si="5"/>
        <v>250000</v>
      </c>
      <c r="AF169" s="50">
        <f>AF168-AE168</f>
        <v>-1325000</v>
      </c>
      <c r="AG169" s="12">
        <v>0.25</v>
      </c>
    </row>
    <row r="170" spans="28:33" hidden="1" x14ac:dyDescent="0.2">
      <c r="AB170" s="8" t="s">
        <v>97</v>
      </c>
      <c r="AC170" s="10">
        <f>MAX(0,MIN(AG170*AF170,AG170*AE170))</f>
        <v>0</v>
      </c>
      <c r="AD170" s="50"/>
      <c r="AE170" s="50">
        <f>$E$79-AD169</f>
        <v>-1575000</v>
      </c>
      <c r="AF170" s="50">
        <f>AF169-AE169</f>
        <v>-1575000</v>
      </c>
      <c r="AG170" s="12">
        <v>0.3</v>
      </c>
    </row>
    <row r="171" spans="28:33" hidden="1" x14ac:dyDescent="0.2">
      <c r="AB171" s="8" t="s">
        <v>12</v>
      </c>
      <c r="AC171" s="58">
        <f>SUM(AC164:AC170)</f>
        <v>0</v>
      </c>
      <c r="AD171" s="50"/>
      <c r="AE171" s="50"/>
      <c r="AF171" s="50"/>
    </row>
    <row r="172" spans="28:33" hidden="1" x14ac:dyDescent="0.2">
      <c r="AB172" s="9"/>
      <c r="AC172" s="9"/>
      <c r="AD172" s="9"/>
      <c r="AE172" s="9"/>
      <c r="AF172" s="10"/>
      <c r="AG172" s="12"/>
    </row>
    <row r="173" spans="28:33" hidden="1" x14ac:dyDescent="0.2">
      <c r="AB173" s="9"/>
      <c r="AC173" s="9"/>
      <c r="AD173" s="9"/>
      <c r="AE173" s="9"/>
      <c r="AF173" s="10"/>
      <c r="AG173" s="12"/>
    </row>
    <row r="174" spans="28:33" hidden="1" x14ac:dyDescent="0.2">
      <c r="AB174" s="9"/>
      <c r="AC174" s="9"/>
      <c r="AD174" s="9"/>
      <c r="AE174" s="9"/>
    </row>
    <row r="175" spans="28:33" hidden="1" x14ac:dyDescent="0.2">
      <c r="AB175" s="9"/>
      <c r="AC175" s="9"/>
      <c r="AD175" s="9"/>
      <c r="AE175" s="9"/>
      <c r="AF175" s="9"/>
      <c r="AG175" s="9"/>
    </row>
    <row r="176" spans="28:33" hidden="1" x14ac:dyDescent="0.2">
      <c r="AB176" s="9"/>
      <c r="AC176" s="9"/>
      <c r="AD176" s="9"/>
      <c r="AE176" s="9"/>
      <c r="AF176" s="10"/>
      <c r="AG176" s="12"/>
    </row>
    <row r="177" spans="28:33" hidden="1" x14ac:dyDescent="0.2">
      <c r="AB177" s="9"/>
      <c r="AC177" s="9"/>
      <c r="AD177" s="9"/>
      <c r="AE177" s="9"/>
      <c r="AF177" s="13"/>
      <c r="AG177" s="12"/>
    </row>
    <row r="178" spans="28:33" hidden="1" x14ac:dyDescent="0.2">
      <c r="AB178" s="9"/>
      <c r="AC178" s="9"/>
      <c r="AD178" s="9"/>
      <c r="AE178" s="9"/>
      <c r="AF178" s="10"/>
      <c r="AG178" s="12"/>
    </row>
    <row r="179" spans="28:33" hidden="1" x14ac:dyDescent="0.2">
      <c r="AB179" s="9"/>
      <c r="AC179" s="9"/>
      <c r="AD179" s="9"/>
      <c r="AE179" s="9"/>
      <c r="AF179" s="10"/>
      <c r="AG179" s="12"/>
    </row>
    <row r="180" spans="28:33" hidden="1" x14ac:dyDescent="0.2">
      <c r="AB180" s="9"/>
      <c r="AC180" s="9"/>
      <c r="AD180" s="9"/>
      <c r="AE180" s="9"/>
    </row>
    <row r="181" spans="28:33" hidden="1" x14ac:dyDescent="0.2">
      <c r="AB181" s="9"/>
      <c r="AC181" s="9"/>
      <c r="AD181" s="9"/>
      <c r="AE181" s="9"/>
    </row>
    <row r="182" spans="28:33" hidden="1" x14ac:dyDescent="0.2"/>
    <row r="183" spans="28:33" hidden="1" x14ac:dyDescent="0.2"/>
    <row r="184" spans="28:33" hidden="1" x14ac:dyDescent="0.2"/>
    <row r="185" spans="28:33" hidden="1" x14ac:dyDescent="0.2"/>
    <row r="186" spans="28:33" hidden="1" x14ac:dyDescent="0.2"/>
    <row r="187" spans="28:33" hidden="1" x14ac:dyDescent="0.2"/>
    <row r="188" spans="28:33" hidden="1" x14ac:dyDescent="0.2"/>
    <row r="189" spans="28:33" hidden="1" x14ac:dyDescent="0.2"/>
    <row r="190" spans="28:33" hidden="1" x14ac:dyDescent="0.2"/>
    <row r="191" spans="28:33" hidden="1" x14ac:dyDescent="0.2"/>
    <row r="192" spans="28:33"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spans="2:2" hidden="1" x14ac:dyDescent="0.2"/>
    <row r="1266" spans="2:2" hidden="1" x14ac:dyDescent="0.2"/>
    <row r="1267" spans="2:2" hidden="1" x14ac:dyDescent="0.2"/>
    <row r="1268" spans="2:2" hidden="1" x14ac:dyDescent="0.2"/>
    <row r="1269" spans="2:2" hidden="1" x14ac:dyDescent="0.2"/>
    <row r="1270" spans="2:2" hidden="1" x14ac:dyDescent="0.2"/>
    <row r="1271" spans="2:2" hidden="1" x14ac:dyDescent="0.2"/>
    <row r="1272" spans="2:2" hidden="1" x14ac:dyDescent="0.2"/>
    <row r="1273" spans="2:2" hidden="1" x14ac:dyDescent="0.2"/>
    <row r="1274" spans="2:2" hidden="1" x14ac:dyDescent="0.2"/>
    <row r="1275" spans="2:2" hidden="1" x14ac:dyDescent="0.2"/>
    <row r="1276" spans="2:2" hidden="1" x14ac:dyDescent="0.2"/>
    <row r="1277" spans="2:2" hidden="1" x14ac:dyDescent="0.2"/>
    <row r="1278" spans="2:2" hidden="1" x14ac:dyDescent="0.2"/>
    <row r="1280" spans="2:2" x14ac:dyDescent="0.2">
      <c r="B1280" s="63">
        <v>1</v>
      </c>
    </row>
    <row r="1281" spans="2:2" x14ac:dyDescent="0.2">
      <c r="B1281" s="63"/>
    </row>
    <row r="1282" spans="2:2" x14ac:dyDescent="0.2">
      <c r="B1282" s="63">
        <v>2</v>
      </c>
    </row>
    <row r="1283" spans="2:2" x14ac:dyDescent="0.2">
      <c r="B1283" s="63"/>
    </row>
    <row r="1284" spans="2:2" x14ac:dyDescent="0.2">
      <c r="B1284" s="63">
        <v>3</v>
      </c>
    </row>
    <row r="1285" spans="2:2" x14ac:dyDescent="0.2">
      <c r="B1285" s="63"/>
    </row>
    <row r="1286" spans="2:2" x14ac:dyDescent="0.2">
      <c r="B1286" s="63">
        <v>4</v>
      </c>
    </row>
    <row r="1287" spans="2:2" x14ac:dyDescent="0.2">
      <c r="B1287" s="63"/>
    </row>
    <row r="1288" spans="2:2" x14ac:dyDescent="0.2">
      <c r="B1288" s="63">
        <v>5</v>
      </c>
    </row>
    <row r="1289" spans="2:2" x14ac:dyDescent="0.2">
      <c r="B1289" s="63"/>
    </row>
    <row r="1290" spans="2:2" x14ac:dyDescent="0.2">
      <c r="B1290" s="63"/>
    </row>
    <row r="1291" spans="2:2" x14ac:dyDescent="0.2">
      <c r="B1291" s="63"/>
    </row>
    <row r="1312" spans="3:3" x14ac:dyDescent="0.2">
      <c r="C1312" s="64" t="s">
        <v>107</v>
      </c>
    </row>
  </sheetData>
  <mergeCells count="11">
    <mergeCell ref="B94:E94"/>
    <mergeCell ref="B92:E92"/>
    <mergeCell ref="B1:E1"/>
    <mergeCell ref="B2:E2"/>
    <mergeCell ref="B90:E90"/>
    <mergeCell ref="C3:E3"/>
    <mergeCell ref="C4:E4"/>
    <mergeCell ref="B74:E74"/>
    <mergeCell ref="B85:D85"/>
    <mergeCell ref="B84:D84"/>
    <mergeCell ref="B86:D86"/>
  </mergeCells>
  <dataValidations count="1">
    <dataValidation type="list" allowBlank="1" showInputMessage="1" showErrorMessage="1" sqref="C11">
      <formula1>$AO$8:$AO$9</formula1>
    </dataValidation>
  </dataValidations>
  <hyperlinks>
    <hyperlink ref="B2" r:id="rId1" display="www.ApnaPlan.com"/>
  </hyperlinks>
  <printOptions horizontalCentered="1"/>
  <pageMargins left="0.78749999999999998" right="0.5" top="0.52500000000000002" bottom="0.52500000000000002" header="0.78749999999999998" footer="0.28749999999999998"/>
  <pageSetup scale="82" orientation="portrait" useFirstPageNumber="1" horizontalDpi="300" verticalDpi="300" r:id="rId2"/>
  <headerFooter alignWithMargins="0">
    <oddHeader>&amp;C&amp;A</oddHeader>
    <oddFooter>&amp;CPage &amp;P</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43" zoomScale="90" zoomScaleNormal="90" workbookViewId="0">
      <selection activeCell="T29" sqref="T29"/>
    </sheetView>
  </sheetViews>
  <sheetFormatPr defaultColWidth="8.85546875"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tax clculator</vt:lpstr>
      <vt:lpstr>Recommended Books</vt:lpstr>
      <vt:lpstr>Excel_BuiltIn__FilterDatabase_1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Kumar1</dc:creator>
  <cp:lastModifiedBy>DELL</cp:lastModifiedBy>
  <cp:lastPrinted>2022-02-25T10:18:54Z</cp:lastPrinted>
  <dcterms:created xsi:type="dcterms:W3CDTF">2013-02-27T18:41:34Z</dcterms:created>
  <dcterms:modified xsi:type="dcterms:W3CDTF">2024-12-11T05:05:01Z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XPAuthor">
    <vt:lpwstr>amit kumar</vt:lpwstr>
  </property>
  <property fmtid="{D5CDD505-2E9C-101B-9397-08002B2CF9AE}" pid="3" name="AXPDataClassification">
    <vt:lpwstr>AXP Public</vt:lpwstr>
  </property>
  <property fmtid="{D5CDD505-2E9C-101B-9397-08002B2CF9AE}" pid="4" name="AXPDataClassificationForSearch">
    <vt:lpwstr>AXPPublic_UniqueSearchString</vt:lpwstr>
  </property>
</Properties>
</file>